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E:\Documents and Settings\André\Desktop\Vinícius\2021\Ruas 2021\Alterada Licitação\alterações\Final licitação com alteração\"/>
    </mc:Choice>
  </mc:AlternateContent>
  <xr:revisionPtr revIDLastSave="0" documentId="13_ncr:1_{C2282A83-6EF2-405E-95C8-CFC9D8F093CF}" xr6:coauthVersionLast="47" xr6:coauthVersionMax="47" xr10:uidLastSave="{00000000-0000-0000-0000-000000000000}"/>
  <bookViews>
    <workbookView xWindow="28680" yWindow="1695" windowWidth="24240" windowHeight="13140" activeTab="4" xr2:uid="{00000000-000D-0000-FFFF-FFFF00000000}"/>
  </bookViews>
  <sheets>
    <sheet name="Orçamento" sheetId="1" r:id="rId1"/>
    <sheet name="Ligantes" sheetId="7" r:id="rId2"/>
    <sheet name="Momentos Transporte" sheetId="3" r:id="rId3"/>
    <sheet name="ADM" sheetId="6" r:id="rId4"/>
    <sheet name="DMT" sheetId="8" r:id="rId5"/>
    <sheet name="BDI" sheetId="2" r:id="rId6"/>
    <sheet name="MOB" sheetId="4" r:id="rId7"/>
  </sheets>
  <externalReferences>
    <externalReference r:id="rId8"/>
  </externalReferences>
  <definedNames>
    <definedName name="_____________OUT98" localSheetId="3" hidden="1">{#N/A,#N/A,TRUE,"Serviços"}</definedName>
    <definedName name="_____________OUT98" hidden="1">{#N/A,#N/A,TRUE,"Serviços"}</definedName>
    <definedName name="____________OUT98" localSheetId="3" hidden="1">{#N/A,#N/A,TRUE,"Serviços"}</definedName>
    <definedName name="____________OUT98" hidden="1">{#N/A,#N/A,TRUE,"Serviços"}</definedName>
    <definedName name="____________OUT988" localSheetId="3" hidden="1">{#N/A,#N/A,TRUE,"Serviços"}</definedName>
    <definedName name="____________OUT988" hidden="1">{#N/A,#N/A,TRUE,"Serviços"}</definedName>
    <definedName name="___________OUT98" localSheetId="3" hidden="1">{#N/A,#N/A,TRUE,"Serviços"}</definedName>
    <definedName name="___________OUT98" hidden="1">{#N/A,#N/A,TRUE,"Serviços"}</definedName>
    <definedName name="___________OUT988" localSheetId="3" hidden="1">{#N/A,#N/A,TRUE,"Serviços"}</definedName>
    <definedName name="___________OUT988" hidden="1">{#N/A,#N/A,TRUE,"Serviços"}</definedName>
    <definedName name="___________OUT9888" localSheetId="3" hidden="1">{#N/A,#N/A,TRUE,"Serviços"}</definedName>
    <definedName name="___________OUT9888" hidden="1">{#N/A,#N/A,TRUE,"Serviços"}</definedName>
    <definedName name="__________OUT98" localSheetId="3" hidden="1">{#N/A,#N/A,TRUE,"Serviços"}</definedName>
    <definedName name="__________OUT98" hidden="1">{#N/A,#N/A,TRUE,"Serviços"}</definedName>
    <definedName name="_________OUT98" localSheetId="3" hidden="1">{#N/A,#N/A,TRUE,"Serviços"}</definedName>
    <definedName name="_________OUT98" hidden="1">{#N/A,#N/A,TRUE,"Serviços"}</definedName>
    <definedName name="_________OUTT98" localSheetId="3" hidden="1">{#N/A,#N/A,TRUE,"Serviços"}</definedName>
    <definedName name="_________OUTT98" hidden="1">{#N/A,#N/A,TRUE,"Serviços"}</definedName>
    <definedName name="_________OUTT988" localSheetId="3" hidden="1">{#N/A,#N/A,TRUE,"Serviços"}</definedName>
    <definedName name="_________OUTT988" hidden="1">{#N/A,#N/A,TRUE,"Serviços"}</definedName>
    <definedName name="________OUT98" localSheetId="3" hidden="1">{#N/A,#N/A,TRUE,"Serviços"}</definedName>
    <definedName name="________OUT98" hidden="1">{#N/A,#N/A,TRUE,"Serviços"}</definedName>
    <definedName name="________OUTTT98" localSheetId="3" hidden="1">{#N/A,#N/A,TRUE,"Serviços"}</definedName>
    <definedName name="________OUTTT98" hidden="1">{#N/A,#N/A,TRUE,"Serviços"}</definedName>
    <definedName name="_______OUT98" localSheetId="3" hidden="1">{#N/A,#N/A,TRUE,"Serviços"}</definedName>
    <definedName name="_______OUT98" hidden="1">{#N/A,#N/A,TRUE,"Serviços"}</definedName>
    <definedName name="_______OUT9888" localSheetId="3" hidden="1">{#N/A,#N/A,TRUE,"Serviços"}</definedName>
    <definedName name="_______OUT9888" hidden="1">{#N/A,#N/A,TRUE,"Serviços"}</definedName>
    <definedName name="______OUT98" localSheetId="3" hidden="1">{#N/A,#N/A,TRUE,"Serviços"}</definedName>
    <definedName name="______OUT98" hidden="1">{#N/A,#N/A,TRUE,"Serviços"}</definedName>
    <definedName name="______OUTT98888" localSheetId="3" hidden="1">{#N/A,#N/A,TRUE,"Serviços"}</definedName>
    <definedName name="______OUTT98888" hidden="1">{#N/A,#N/A,TRUE,"Serviços"}</definedName>
    <definedName name="_____OUT98" localSheetId="3" hidden="1">{#N/A,#N/A,TRUE,"Serviços"}</definedName>
    <definedName name="_____OUT98" hidden="1">{#N/A,#N/A,TRUE,"Serviços"}</definedName>
    <definedName name="_____OUTTT988" localSheetId="3" hidden="1">{#N/A,#N/A,TRUE,"Serviços"}</definedName>
    <definedName name="_____OUTTT988" hidden="1">{#N/A,#N/A,TRUE,"Serviços"}</definedName>
    <definedName name="____OUT98" localSheetId="3" hidden="1">{#N/A,#N/A,TRUE,"Serviços"}</definedName>
    <definedName name="____OUT98" hidden="1">{#N/A,#N/A,TRUE,"Serviços"}</definedName>
    <definedName name="____OUTTT98" localSheetId="3" hidden="1">{#N/A,#N/A,TRUE,"Serviços"}</definedName>
    <definedName name="____OUTTT98" hidden="1">{#N/A,#N/A,TRUE,"Serviços"}</definedName>
    <definedName name="__OUT98" localSheetId="3" hidden="1">{#N/A,#N/A,TRUE,"Serviços"}</definedName>
    <definedName name="__OUT98" hidden="1">{#N/A,#N/A,TRUE,"Serviços"}</definedName>
    <definedName name="__OUT988888" localSheetId="3" hidden="1">{#N/A,#N/A,TRUE,"Serviços"}</definedName>
    <definedName name="__OUT988888" hidden="1">{#N/A,#N/A,TRUE,"Serviços"}</definedName>
    <definedName name="_Order1" hidden="1">255</definedName>
    <definedName name="_Order2" hidden="1">0</definedName>
    <definedName name="_OUT98" localSheetId="3" hidden="1">{#N/A,#N/A,TRUE,"Serviços"}</definedName>
    <definedName name="_OUT98" hidden="1">{#N/A,#N/A,TRUE,"Serviços"}</definedName>
    <definedName name="_OUTTTT9888" localSheetId="3" hidden="1">{#N/A,#N/A,TRUE,"Serviços"}</definedName>
    <definedName name="_OUTTTT9888" hidden="1">{#N/A,#N/A,TRUE,"Serviços"}</definedName>
    <definedName name="_Regression_Int" hidden="1">1</definedName>
    <definedName name="_xlnm.Print_Area" localSheetId="3">ADM!$A$1:$J$72</definedName>
    <definedName name="_xlnm.Print_Area" localSheetId="5">BDI!$B$1:$C$26</definedName>
    <definedName name="_xlnm.Print_Area" localSheetId="4">DMT!$A$1:$O$105</definedName>
    <definedName name="_xlnm.Print_Area" localSheetId="1">Ligantes!$A$1:$M$25</definedName>
    <definedName name="_xlnm.Print_Area" localSheetId="6">MOB!$B$1:$L$33</definedName>
    <definedName name="_xlnm.Print_Area" localSheetId="2">'Momentos Transporte'!$B$1:$K$15</definedName>
    <definedName name="_xlnm.Print_Area" localSheetId="0">Orçamento!$B$1:$J$42</definedName>
    <definedName name="asss" localSheetId="3" hidden="1">{#N/A,#N/A,TRUE,"Serviços"}</definedName>
    <definedName name="asss" hidden="1">{#N/A,#N/A,TRUE,"Serviços"}</definedName>
    <definedName name="CAPA" localSheetId="3" hidden="1">{#N/A,#N/A,TRUE,"Serviços"}</definedName>
    <definedName name="CAPA" hidden="1">{#N/A,#N/A,TRUE,"Serviços"}</definedName>
    <definedName name="capa1" localSheetId="3" hidden="1">{#N/A,#N/A,TRUE,"Serviços"}</definedName>
    <definedName name="capa1" hidden="1">{#N/A,#N/A,TRUE,"Serviços"}</definedName>
    <definedName name="capa11" localSheetId="3" hidden="1">{#N/A,#N/A,TRUE,"Serviços"}</definedName>
    <definedName name="capa11" hidden="1">{#N/A,#N/A,TRUE,"Serviços"}</definedName>
    <definedName name="capa22" localSheetId="3" hidden="1">{#N/A,#N/A,TRUE,"Serviços"}</definedName>
    <definedName name="capa22" hidden="1">{#N/A,#N/A,TRUE,"Serviços"}</definedName>
    <definedName name="CAPAA" localSheetId="3" hidden="1">{#N/A,#N/A,TRUE,"Serviços"}</definedName>
    <definedName name="CAPAA" hidden="1">{#N/A,#N/A,TRUE,"Serviços"}</definedName>
    <definedName name="DAER1" localSheetId="3" hidden="1">{#N/A,#N/A,TRUE,"Serviços"}</definedName>
    <definedName name="DAER1" hidden="1">{#N/A,#N/A,TRUE,"Serviços"}</definedName>
    <definedName name="DAER11" localSheetId="3" hidden="1">{#N/A,#N/A,TRUE,"Serviços"}</definedName>
    <definedName name="DAER11" hidden="1">{#N/A,#N/A,TRUE,"Serviços"}</definedName>
    <definedName name="dfgs" localSheetId="3" hidden="1">{#N/A,#N/A,TRUE,"Serviços"}</definedName>
    <definedName name="dfgs" hidden="1">{#N/A,#N/A,TRUE,"Serviços"}</definedName>
    <definedName name="dfgss" localSheetId="3" hidden="1">{#N/A,#N/A,TRUE,"Serviços"}</definedName>
    <definedName name="dfgss" hidden="1">{#N/A,#N/A,TRUE,"Serviços"}</definedName>
    <definedName name="FATURAS2002" localSheetId="3" hidden="1">{#N/A,#N/A,TRUE,"Serviços"}</definedName>
    <definedName name="FATURAS2002" hidden="1">{#N/A,#N/A,TRUE,"Serviços"}</definedName>
    <definedName name="FATURAS20022" localSheetId="3" hidden="1">{#N/A,#N/A,TRUE,"Serviços"}</definedName>
    <definedName name="FATURAS20022" hidden="1">{#N/A,#N/A,TRUE,"Serviços"}</definedName>
    <definedName name="FOLHA01" localSheetId="3" hidden="1">{#N/A,#N/A,TRUE,"Serviços"}</definedName>
    <definedName name="FOLHA01" hidden="1">{#N/A,#N/A,TRUE,"Serviços"}</definedName>
    <definedName name="FOLHA011" localSheetId="3" hidden="1">{#N/A,#N/A,TRUE,"Serviços"}</definedName>
    <definedName name="FOLHA011" hidden="1">{#N/A,#N/A,TRUE,"Serviços"}</definedName>
    <definedName name="folha1" localSheetId="3" hidden="1">{#N/A,#N/A,TRUE,"Serviços"}</definedName>
    <definedName name="folha1" hidden="1">{#N/A,#N/A,TRUE,"Serviços"}</definedName>
    <definedName name="folha11" localSheetId="3" hidden="1">{#N/A,#N/A,TRUE,"Serviços"}</definedName>
    <definedName name="folha11" hidden="1">{#N/A,#N/A,TRUE,"Serviços"}</definedName>
    <definedName name="Fresagem01" localSheetId="3" hidden="1">{#N/A,#N/A,TRUE,"Serviços"}</definedName>
    <definedName name="Fresagem01" hidden="1">{#N/A,#N/A,TRUE,"Serviços"}</definedName>
    <definedName name="Fresagem011" localSheetId="3" hidden="1">{#N/A,#N/A,TRUE,"Serviços"}</definedName>
    <definedName name="Fresagem011" hidden="1">{#N/A,#N/A,TRUE,"Serviços"}</definedName>
    <definedName name="gtryfj" localSheetId="3" hidden="1">{#N/A,#N/A,TRUE,"Serviços"}</definedName>
    <definedName name="gtryfj" hidden="1">{#N/A,#N/A,TRUE,"Serviços"}</definedName>
    <definedName name="gtryfjj" localSheetId="3" hidden="1">{#N/A,#N/A,TRUE,"Serviços"}</definedName>
    <definedName name="gtryfjj" hidden="1">{#N/A,#N/A,TRUE,"Serviços"}</definedName>
    <definedName name="JANEIRO2003" localSheetId="3" hidden="1">{#N/A,#N/A,TRUE,"Serviços"}</definedName>
    <definedName name="JANEIRO2003" hidden="1">{#N/A,#N/A,TRUE,"Serviços"}</definedName>
    <definedName name="JANEIRO20033" localSheetId="3" hidden="1">{#N/A,#N/A,TRUE,"Serviços"}</definedName>
    <definedName name="JANEIRO20033" hidden="1">{#N/A,#N/A,TRUE,"Serviços"}</definedName>
    <definedName name="lab" localSheetId="3" hidden="1">{#N/A,#N/A,TRUE,"Serviços"}</definedName>
    <definedName name="lab" hidden="1">{#N/A,#N/A,TRUE,"Serviços"}</definedName>
    <definedName name="labb" localSheetId="3" hidden="1">{#N/A,#N/A,TRUE,"Serviços"}</definedName>
    <definedName name="labb" hidden="1">{#N/A,#N/A,TRUE,"Serviços"}</definedName>
    <definedName name="orçamrest" localSheetId="3" hidden="1">{#N/A,#N/A,TRUE,"Serviços"}</definedName>
    <definedName name="orçamrest" hidden="1">{#N/A,#N/A,TRUE,"Serviços"}</definedName>
    <definedName name="orçamrestt" localSheetId="3" hidden="1">{#N/A,#N/A,TRUE,"Serviços"}</definedName>
    <definedName name="orçamrestt" hidden="1">{#N/A,#N/A,TRUE,"Serviços"}</definedName>
    <definedName name="PROD_1" localSheetId="3" hidden="1">{#N/A,#N/A,TRUE,"Serviços"}</definedName>
    <definedName name="PROD_1" hidden="1">{#N/A,#N/A,TRUE,"Serviços"}</definedName>
    <definedName name="PROD_11" localSheetId="3" hidden="1">{#N/A,#N/A,TRUE,"Serviços"}</definedName>
    <definedName name="PROD_11" hidden="1">{#N/A,#N/A,TRUE,"Serviços"}</definedName>
    <definedName name="REL" localSheetId="3" hidden="1">{#N/A,#N/A,TRUE,"Serviços"}</definedName>
    <definedName name="REL" hidden="1">{#N/A,#N/A,TRUE,"Serviços"}</definedName>
    <definedName name="RELL" localSheetId="3" hidden="1">{#N/A,#N/A,TRUE,"Serviços"}</definedName>
    <definedName name="RELL" hidden="1">{#N/A,#N/A,TRUE,"Serviços"}</definedName>
    <definedName name="rrff" localSheetId="3" hidden="1">{#N/A,#N/A,TRUE,"Serviços"}</definedName>
    <definedName name="rrff" hidden="1">{#N/A,#N/A,TRUE,"Serviços"}</definedName>
    <definedName name="rrfff" localSheetId="3" hidden="1">{#N/A,#N/A,TRUE,"Serviços"}</definedName>
    <definedName name="rrfff" hidden="1">{#N/A,#N/A,TRUE,"Serviços"}</definedName>
    <definedName name="rrr" localSheetId="3" hidden="1">{#N/A,#N/A,TRUE,"Serviços"}</definedName>
    <definedName name="rrr" hidden="1">{#N/A,#N/A,TRUE,"Serviços"}</definedName>
    <definedName name="sasda" localSheetId="3" hidden="1">{#N/A,#N/A,TRUE,"Serviços"}</definedName>
    <definedName name="sasda" hidden="1">{#N/A,#N/A,TRUE,"Serviços"}</definedName>
    <definedName name="sasdaa" localSheetId="3" hidden="1">{#N/A,#N/A,TRUE,"Serviços"}</definedName>
    <definedName name="sasdaa" hidden="1">{#N/A,#N/A,TRUE,"Serviços"}</definedName>
    <definedName name="SETEMBRO" localSheetId="3" hidden="1">{#N/A,#N/A,TRUE,"Serviços"}</definedName>
    <definedName name="SETEMBRO" hidden="1">{#N/A,#N/A,TRUE,"Serviços"}</definedName>
    <definedName name="SETEMBROO" localSheetId="3" hidden="1">{#N/A,#N/A,TRUE,"Serviços"}</definedName>
    <definedName name="SETEMBROO" hidden="1">{#N/A,#N/A,TRUE,"Serviços"}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_xlnm.Print_Titles" localSheetId="3">ADM!$A:$J,ADM!$1:$6</definedName>
    <definedName name="_xlnm.Print_Titles" localSheetId="4">DMT!$A:$K,DMT!$1:$4</definedName>
    <definedName name="_xlnm.Print_Titles" localSheetId="0">Orçamento!$B:$I,Orçamento!$1:$6</definedName>
    <definedName name="TYUIO" localSheetId="3" hidden="1">{#N/A,#N/A,TRUE,"Serviços"}</definedName>
    <definedName name="TYUIO" hidden="1">{#N/A,#N/A,TRUE,"Serviços"}</definedName>
    <definedName name="TYUIOO" localSheetId="3" hidden="1">{#N/A,#N/A,TRUE,"Serviços"}</definedName>
    <definedName name="TYUIOO" hidden="1">{#N/A,#N/A,TRUE,"Serviços"}</definedName>
    <definedName name="wrn.Tipo." localSheetId="3" hidden="1">{#N/A,#N/A,TRUE,"Serviços"}</definedName>
    <definedName name="wrn.Tipo." hidden="1">{#N/A,#N/A,TRUE,"Serviços"}</definedName>
    <definedName name="wrn.Tipo.." localSheetId="3" hidden="1">{#N/A,#N/A,TRUE,"Serviços"}</definedName>
    <definedName name="wrn.Tipo.." hidden="1">{#N/A,#N/A,TRUE,"Serviços"}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2" i="8" l="1"/>
  <c r="N102" i="8"/>
  <c r="M102" i="8"/>
  <c r="L102" i="8"/>
  <c r="O104" i="8"/>
  <c r="N104" i="8"/>
  <c r="M104" i="8"/>
  <c r="L104" i="8"/>
  <c r="B100" i="8"/>
  <c r="C100" i="8"/>
  <c r="D100" i="8"/>
  <c r="E100" i="8"/>
  <c r="F100" i="8"/>
  <c r="G100" i="8"/>
  <c r="H100" i="8"/>
  <c r="I100" i="8"/>
  <c r="J100" i="8"/>
  <c r="K100" i="8"/>
  <c r="B101" i="8"/>
  <c r="C101" i="8"/>
  <c r="D101" i="8"/>
  <c r="E101" i="8"/>
  <c r="F101" i="8"/>
  <c r="G101" i="8"/>
  <c r="H101" i="8"/>
  <c r="I101" i="8"/>
  <c r="J101" i="8"/>
  <c r="K101" i="8"/>
  <c r="B6" i="8"/>
  <c r="C6" i="8"/>
  <c r="D6" i="8"/>
  <c r="E6" i="8"/>
  <c r="F6" i="8"/>
  <c r="G6" i="8"/>
  <c r="H6" i="8"/>
  <c r="B7" i="8"/>
  <c r="C7" i="8"/>
  <c r="D7" i="8"/>
  <c r="E7" i="8"/>
  <c r="F7" i="8"/>
  <c r="G7" i="8"/>
  <c r="H7" i="8"/>
  <c r="B8" i="8"/>
  <c r="C8" i="8"/>
  <c r="D8" i="8"/>
  <c r="E8" i="8"/>
  <c r="F8" i="8"/>
  <c r="G8" i="8"/>
  <c r="H8" i="8"/>
  <c r="B9" i="8"/>
  <c r="C9" i="8"/>
  <c r="D9" i="8"/>
  <c r="E9" i="8"/>
  <c r="F9" i="8"/>
  <c r="G9" i="8"/>
  <c r="H9" i="8"/>
  <c r="B10" i="8"/>
  <c r="C10" i="8"/>
  <c r="D10" i="8"/>
  <c r="E10" i="8"/>
  <c r="F10" i="8"/>
  <c r="G10" i="8"/>
  <c r="H10" i="8"/>
  <c r="B11" i="8"/>
  <c r="C11" i="8"/>
  <c r="D11" i="8"/>
  <c r="E11" i="8"/>
  <c r="F11" i="8"/>
  <c r="G11" i="8"/>
  <c r="H11" i="8"/>
  <c r="B12" i="8"/>
  <c r="C12" i="8"/>
  <c r="D12" i="8"/>
  <c r="E12" i="8"/>
  <c r="F12" i="8"/>
  <c r="G12" i="8"/>
  <c r="H12" i="8"/>
  <c r="B13" i="8"/>
  <c r="C13" i="8"/>
  <c r="D13" i="8"/>
  <c r="E13" i="8"/>
  <c r="F13" i="8"/>
  <c r="G13" i="8"/>
  <c r="H13" i="8"/>
  <c r="B14" i="8"/>
  <c r="C14" i="8"/>
  <c r="D14" i="8"/>
  <c r="E14" i="8"/>
  <c r="F14" i="8"/>
  <c r="G14" i="8"/>
  <c r="H14" i="8"/>
  <c r="B15" i="8"/>
  <c r="C15" i="8"/>
  <c r="D15" i="8"/>
  <c r="E15" i="8"/>
  <c r="F15" i="8"/>
  <c r="G15" i="8"/>
  <c r="H15" i="8"/>
  <c r="B16" i="8"/>
  <c r="C16" i="8"/>
  <c r="D16" i="8"/>
  <c r="E16" i="8"/>
  <c r="F16" i="8"/>
  <c r="G16" i="8"/>
  <c r="H16" i="8"/>
  <c r="B17" i="8"/>
  <c r="C17" i="8"/>
  <c r="D17" i="8"/>
  <c r="E17" i="8"/>
  <c r="F17" i="8"/>
  <c r="G17" i="8"/>
  <c r="H17" i="8"/>
  <c r="B18" i="8"/>
  <c r="C18" i="8"/>
  <c r="D18" i="8"/>
  <c r="E18" i="8"/>
  <c r="F18" i="8"/>
  <c r="G18" i="8"/>
  <c r="H18" i="8"/>
  <c r="B19" i="8"/>
  <c r="C19" i="8"/>
  <c r="D19" i="8"/>
  <c r="E19" i="8"/>
  <c r="F19" i="8"/>
  <c r="G19" i="8"/>
  <c r="H19" i="8"/>
  <c r="B20" i="8"/>
  <c r="C20" i="8"/>
  <c r="D20" i="8"/>
  <c r="E20" i="8"/>
  <c r="F20" i="8"/>
  <c r="G20" i="8"/>
  <c r="H20" i="8"/>
  <c r="B21" i="8"/>
  <c r="C21" i="8"/>
  <c r="D21" i="8"/>
  <c r="E21" i="8"/>
  <c r="F21" i="8"/>
  <c r="G21" i="8"/>
  <c r="H21" i="8"/>
  <c r="B22" i="8"/>
  <c r="C22" i="8"/>
  <c r="D22" i="8"/>
  <c r="E22" i="8"/>
  <c r="F22" i="8"/>
  <c r="G22" i="8"/>
  <c r="H22" i="8"/>
  <c r="B23" i="8"/>
  <c r="C23" i="8"/>
  <c r="D23" i="8"/>
  <c r="E23" i="8"/>
  <c r="F23" i="8"/>
  <c r="G23" i="8"/>
  <c r="H23" i="8"/>
  <c r="B24" i="8"/>
  <c r="C24" i="8"/>
  <c r="D24" i="8"/>
  <c r="E24" i="8"/>
  <c r="F24" i="8"/>
  <c r="G24" i="8"/>
  <c r="H24" i="8"/>
  <c r="B25" i="8"/>
  <c r="C25" i="8"/>
  <c r="D25" i="8"/>
  <c r="E25" i="8"/>
  <c r="F25" i="8"/>
  <c r="G25" i="8"/>
  <c r="H25" i="8"/>
  <c r="B26" i="8"/>
  <c r="C26" i="8"/>
  <c r="D26" i="8"/>
  <c r="E26" i="8"/>
  <c r="F26" i="8"/>
  <c r="G26" i="8"/>
  <c r="H26" i="8"/>
  <c r="I26" i="8"/>
  <c r="B27" i="8"/>
  <c r="C27" i="8"/>
  <c r="D27" i="8"/>
  <c r="E27" i="8"/>
  <c r="F27" i="8"/>
  <c r="G27" i="8"/>
  <c r="H27" i="8"/>
  <c r="B28" i="8"/>
  <c r="C28" i="8"/>
  <c r="D28" i="8"/>
  <c r="E28" i="8"/>
  <c r="F28" i="8"/>
  <c r="G28" i="8"/>
  <c r="H28" i="8"/>
  <c r="B29" i="8"/>
  <c r="C29" i="8"/>
  <c r="D29" i="8"/>
  <c r="E29" i="8"/>
  <c r="F29" i="8"/>
  <c r="G29" i="8"/>
  <c r="H29" i="8"/>
  <c r="B30" i="8"/>
  <c r="C30" i="8"/>
  <c r="D30" i="8"/>
  <c r="E30" i="8"/>
  <c r="F30" i="8"/>
  <c r="G30" i="8"/>
  <c r="H30" i="8"/>
  <c r="B31" i="8"/>
  <c r="C31" i="8"/>
  <c r="D31" i="8"/>
  <c r="E31" i="8"/>
  <c r="F31" i="8"/>
  <c r="G31" i="8"/>
  <c r="H31" i="8"/>
  <c r="B32" i="8"/>
  <c r="C32" i="8"/>
  <c r="D32" i="8"/>
  <c r="E32" i="8"/>
  <c r="F32" i="8"/>
  <c r="G32" i="8"/>
  <c r="H32" i="8"/>
  <c r="B33" i="8"/>
  <c r="C33" i="8"/>
  <c r="D33" i="8"/>
  <c r="E33" i="8"/>
  <c r="F33" i="8"/>
  <c r="G33" i="8"/>
  <c r="H33" i="8"/>
  <c r="B34" i="8"/>
  <c r="C34" i="8"/>
  <c r="D34" i="8"/>
  <c r="E34" i="8"/>
  <c r="F34" i="8"/>
  <c r="G34" i="8"/>
  <c r="H34" i="8"/>
  <c r="B35" i="8"/>
  <c r="C35" i="8"/>
  <c r="D35" i="8"/>
  <c r="E35" i="8"/>
  <c r="F35" i="8"/>
  <c r="G35" i="8"/>
  <c r="H35" i="8"/>
  <c r="B36" i="8"/>
  <c r="C36" i="8"/>
  <c r="D36" i="8"/>
  <c r="E36" i="8"/>
  <c r="F36" i="8"/>
  <c r="G36" i="8"/>
  <c r="H36" i="8"/>
  <c r="B37" i="8"/>
  <c r="C37" i="8"/>
  <c r="D37" i="8"/>
  <c r="E37" i="8"/>
  <c r="F37" i="8"/>
  <c r="G37" i="8"/>
  <c r="H37" i="8"/>
  <c r="B38" i="8"/>
  <c r="C38" i="8"/>
  <c r="D38" i="8"/>
  <c r="E38" i="8"/>
  <c r="F38" i="8"/>
  <c r="G38" i="8"/>
  <c r="H38" i="8"/>
  <c r="B39" i="8"/>
  <c r="C39" i="8"/>
  <c r="D39" i="8"/>
  <c r="E39" i="8"/>
  <c r="F39" i="8"/>
  <c r="G39" i="8"/>
  <c r="H39" i="8"/>
  <c r="B40" i="8"/>
  <c r="C40" i="8"/>
  <c r="D40" i="8"/>
  <c r="E40" i="8"/>
  <c r="F40" i="8"/>
  <c r="G40" i="8"/>
  <c r="H40" i="8"/>
  <c r="B41" i="8"/>
  <c r="C41" i="8"/>
  <c r="D41" i="8"/>
  <c r="E41" i="8"/>
  <c r="F41" i="8"/>
  <c r="G41" i="8"/>
  <c r="H41" i="8"/>
  <c r="B42" i="8"/>
  <c r="C42" i="8"/>
  <c r="D42" i="8"/>
  <c r="E42" i="8"/>
  <c r="F42" i="8"/>
  <c r="G42" i="8"/>
  <c r="H42" i="8"/>
  <c r="B43" i="8"/>
  <c r="C43" i="8"/>
  <c r="D43" i="8"/>
  <c r="E43" i="8"/>
  <c r="F43" i="8"/>
  <c r="G43" i="8"/>
  <c r="H43" i="8"/>
  <c r="B44" i="8"/>
  <c r="C44" i="8"/>
  <c r="D44" i="8"/>
  <c r="E44" i="8"/>
  <c r="F44" i="8"/>
  <c r="G44" i="8"/>
  <c r="H44" i="8"/>
  <c r="B45" i="8"/>
  <c r="C45" i="8"/>
  <c r="D45" i="8"/>
  <c r="E45" i="8"/>
  <c r="F45" i="8"/>
  <c r="G45" i="8"/>
  <c r="H45" i="8"/>
  <c r="B46" i="8"/>
  <c r="C46" i="8"/>
  <c r="D46" i="8"/>
  <c r="E46" i="8"/>
  <c r="F46" i="8"/>
  <c r="G46" i="8"/>
  <c r="H46" i="8"/>
  <c r="B47" i="8"/>
  <c r="C47" i="8"/>
  <c r="D47" i="8"/>
  <c r="E47" i="8"/>
  <c r="F47" i="8"/>
  <c r="G47" i="8"/>
  <c r="H47" i="8"/>
  <c r="B48" i="8"/>
  <c r="C48" i="8"/>
  <c r="D48" i="8"/>
  <c r="E48" i="8"/>
  <c r="F48" i="8"/>
  <c r="G48" i="8"/>
  <c r="H48" i="8"/>
  <c r="B49" i="8"/>
  <c r="C49" i="8"/>
  <c r="D49" i="8"/>
  <c r="E49" i="8"/>
  <c r="F49" i="8"/>
  <c r="G49" i="8"/>
  <c r="H49" i="8"/>
  <c r="B50" i="8"/>
  <c r="C50" i="8"/>
  <c r="D50" i="8"/>
  <c r="E50" i="8"/>
  <c r="F50" i="8"/>
  <c r="G50" i="8"/>
  <c r="H50" i="8"/>
  <c r="B51" i="8"/>
  <c r="C51" i="8"/>
  <c r="D51" i="8"/>
  <c r="E51" i="8"/>
  <c r="F51" i="8"/>
  <c r="G51" i="8"/>
  <c r="H51" i="8"/>
  <c r="B52" i="8"/>
  <c r="C52" i="8"/>
  <c r="D52" i="8"/>
  <c r="E52" i="8"/>
  <c r="F52" i="8"/>
  <c r="G52" i="8"/>
  <c r="H52" i="8"/>
  <c r="B53" i="8"/>
  <c r="C53" i="8"/>
  <c r="D53" i="8"/>
  <c r="E53" i="8"/>
  <c r="F53" i="8"/>
  <c r="G53" i="8"/>
  <c r="H53" i="8"/>
  <c r="B54" i="8"/>
  <c r="C54" i="8"/>
  <c r="D54" i="8"/>
  <c r="E54" i="8"/>
  <c r="F54" i="8"/>
  <c r="G54" i="8"/>
  <c r="H54" i="8"/>
  <c r="B55" i="8"/>
  <c r="C55" i="8"/>
  <c r="D55" i="8"/>
  <c r="E55" i="8"/>
  <c r="F55" i="8"/>
  <c r="G55" i="8"/>
  <c r="H55" i="8"/>
  <c r="B56" i="8"/>
  <c r="C56" i="8"/>
  <c r="D56" i="8"/>
  <c r="E56" i="8"/>
  <c r="F56" i="8"/>
  <c r="G56" i="8"/>
  <c r="H56" i="8"/>
  <c r="B57" i="8"/>
  <c r="C57" i="8"/>
  <c r="D57" i="8"/>
  <c r="E57" i="8"/>
  <c r="F57" i="8"/>
  <c r="G57" i="8"/>
  <c r="H57" i="8"/>
  <c r="B58" i="8"/>
  <c r="C58" i="8"/>
  <c r="D58" i="8"/>
  <c r="E58" i="8"/>
  <c r="F58" i="8"/>
  <c r="G58" i="8"/>
  <c r="H58" i="8"/>
  <c r="B59" i="8"/>
  <c r="C59" i="8"/>
  <c r="D59" i="8"/>
  <c r="E59" i="8"/>
  <c r="F59" i="8"/>
  <c r="G59" i="8"/>
  <c r="H59" i="8"/>
  <c r="B60" i="8"/>
  <c r="C60" i="8"/>
  <c r="D60" i="8"/>
  <c r="E60" i="8"/>
  <c r="F60" i="8"/>
  <c r="G60" i="8"/>
  <c r="H60" i="8"/>
  <c r="B61" i="8"/>
  <c r="C61" i="8"/>
  <c r="D61" i="8"/>
  <c r="E61" i="8"/>
  <c r="F61" i="8"/>
  <c r="G61" i="8"/>
  <c r="H61" i="8"/>
  <c r="B62" i="8"/>
  <c r="C62" i="8"/>
  <c r="D62" i="8"/>
  <c r="E62" i="8"/>
  <c r="F62" i="8"/>
  <c r="G62" i="8"/>
  <c r="H62" i="8"/>
  <c r="B63" i="8"/>
  <c r="C63" i="8"/>
  <c r="D63" i="8"/>
  <c r="E63" i="8"/>
  <c r="F63" i="8"/>
  <c r="G63" i="8"/>
  <c r="H63" i="8"/>
  <c r="B64" i="8"/>
  <c r="C64" i="8"/>
  <c r="D64" i="8"/>
  <c r="E64" i="8"/>
  <c r="F64" i="8"/>
  <c r="G64" i="8"/>
  <c r="H64" i="8"/>
  <c r="B65" i="8"/>
  <c r="C65" i="8"/>
  <c r="D65" i="8"/>
  <c r="E65" i="8"/>
  <c r="F65" i="8"/>
  <c r="G65" i="8"/>
  <c r="H65" i="8"/>
  <c r="B66" i="8"/>
  <c r="C66" i="8"/>
  <c r="D66" i="8"/>
  <c r="E66" i="8"/>
  <c r="F66" i="8"/>
  <c r="G66" i="8"/>
  <c r="H66" i="8"/>
  <c r="B67" i="8"/>
  <c r="C67" i="8"/>
  <c r="D67" i="8"/>
  <c r="E67" i="8"/>
  <c r="F67" i="8"/>
  <c r="G67" i="8"/>
  <c r="H67" i="8"/>
  <c r="B68" i="8"/>
  <c r="C68" i="8"/>
  <c r="D68" i="8"/>
  <c r="E68" i="8"/>
  <c r="F68" i="8"/>
  <c r="G68" i="8"/>
  <c r="H68" i="8"/>
  <c r="B69" i="8"/>
  <c r="C69" i="8"/>
  <c r="D69" i="8"/>
  <c r="E69" i="8"/>
  <c r="F69" i="8"/>
  <c r="G69" i="8"/>
  <c r="H69" i="8"/>
  <c r="B70" i="8"/>
  <c r="C70" i="8"/>
  <c r="D70" i="8"/>
  <c r="E70" i="8"/>
  <c r="F70" i="8"/>
  <c r="G70" i="8"/>
  <c r="H70" i="8"/>
  <c r="B71" i="8"/>
  <c r="C71" i="8"/>
  <c r="D71" i="8"/>
  <c r="E71" i="8"/>
  <c r="F71" i="8"/>
  <c r="G71" i="8"/>
  <c r="H71" i="8"/>
  <c r="B72" i="8"/>
  <c r="C72" i="8"/>
  <c r="D72" i="8"/>
  <c r="E72" i="8"/>
  <c r="F72" i="8"/>
  <c r="G72" i="8"/>
  <c r="H72" i="8"/>
  <c r="B73" i="8"/>
  <c r="C73" i="8"/>
  <c r="D73" i="8"/>
  <c r="E73" i="8"/>
  <c r="F73" i="8"/>
  <c r="G73" i="8"/>
  <c r="H73" i="8"/>
  <c r="B74" i="8"/>
  <c r="C74" i="8"/>
  <c r="D74" i="8"/>
  <c r="E74" i="8"/>
  <c r="F74" i="8"/>
  <c r="G74" i="8"/>
  <c r="H74" i="8"/>
  <c r="B75" i="8"/>
  <c r="C75" i="8"/>
  <c r="D75" i="8"/>
  <c r="E75" i="8"/>
  <c r="F75" i="8"/>
  <c r="G75" i="8"/>
  <c r="H75" i="8"/>
  <c r="B76" i="8"/>
  <c r="C76" i="8"/>
  <c r="D76" i="8"/>
  <c r="E76" i="8"/>
  <c r="F76" i="8"/>
  <c r="G76" i="8"/>
  <c r="H76" i="8"/>
  <c r="B77" i="8"/>
  <c r="C77" i="8"/>
  <c r="D77" i="8"/>
  <c r="E77" i="8"/>
  <c r="F77" i="8"/>
  <c r="G77" i="8"/>
  <c r="H77" i="8"/>
  <c r="B78" i="8"/>
  <c r="C78" i="8"/>
  <c r="D78" i="8"/>
  <c r="E78" i="8"/>
  <c r="F78" i="8"/>
  <c r="G78" i="8"/>
  <c r="H78" i="8"/>
  <c r="B79" i="8"/>
  <c r="C79" i="8"/>
  <c r="D79" i="8"/>
  <c r="E79" i="8"/>
  <c r="F79" i="8"/>
  <c r="G79" i="8"/>
  <c r="H79" i="8"/>
  <c r="B80" i="8"/>
  <c r="C80" i="8"/>
  <c r="D80" i="8"/>
  <c r="E80" i="8"/>
  <c r="F80" i="8"/>
  <c r="G80" i="8"/>
  <c r="H80" i="8"/>
  <c r="B81" i="8"/>
  <c r="C81" i="8"/>
  <c r="D81" i="8"/>
  <c r="E81" i="8"/>
  <c r="F81" i="8"/>
  <c r="G81" i="8"/>
  <c r="H81" i="8"/>
  <c r="B82" i="8"/>
  <c r="C82" i="8"/>
  <c r="D82" i="8"/>
  <c r="E82" i="8"/>
  <c r="F82" i="8"/>
  <c r="G82" i="8"/>
  <c r="H82" i="8"/>
  <c r="B83" i="8"/>
  <c r="C83" i="8"/>
  <c r="D83" i="8"/>
  <c r="E83" i="8"/>
  <c r="F83" i="8"/>
  <c r="G83" i="8"/>
  <c r="H83" i="8"/>
  <c r="B84" i="8"/>
  <c r="C84" i="8"/>
  <c r="D84" i="8"/>
  <c r="E84" i="8"/>
  <c r="F84" i="8"/>
  <c r="G84" i="8"/>
  <c r="H84" i="8"/>
  <c r="B85" i="8"/>
  <c r="C85" i="8"/>
  <c r="D85" i="8"/>
  <c r="E85" i="8"/>
  <c r="F85" i="8"/>
  <c r="G85" i="8"/>
  <c r="H85" i="8"/>
  <c r="B86" i="8"/>
  <c r="C86" i="8"/>
  <c r="D86" i="8"/>
  <c r="E86" i="8"/>
  <c r="F86" i="8"/>
  <c r="G86" i="8"/>
  <c r="H86" i="8"/>
  <c r="B87" i="8"/>
  <c r="C87" i="8"/>
  <c r="D87" i="8"/>
  <c r="E87" i="8"/>
  <c r="F87" i="8"/>
  <c r="G87" i="8"/>
  <c r="H87" i="8"/>
  <c r="B88" i="8"/>
  <c r="C88" i="8"/>
  <c r="D88" i="8"/>
  <c r="E88" i="8"/>
  <c r="F88" i="8"/>
  <c r="G88" i="8"/>
  <c r="H88" i="8"/>
  <c r="B89" i="8"/>
  <c r="C89" i="8"/>
  <c r="D89" i="8"/>
  <c r="E89" i="8"/>
  <c r="F89" i="8"/>
  <c r="G89" i="8"/>
  <c r="H89" i="8"/>
  <c r="B90" i="8"/>
  <c r="C90" i="8"/>
  <c r="D90" i="8"/>
  <c r="E90" i="8"/>
  <c r="F90" i="8"/>
  <c r="G90" i="8"/>
  <c r="H90" i="8"/>
  <c r="B91" i="8"/>
  <c r="C91" i="8"/>
  <c r="D91" i="8"/>
  <c r="E91" i="8"/>
  <c r="F91" i="8"/>
  <c r="G91" i="8"/>
  <c r="H91" i="8"/>
  <c r="B92" i="8"/>
  <c r="C92" i="8"/>
  <c r="D92" i="8"/>
  <c r="E92" i="8"/>
  <c r="F92" i="8"/>
  <c r="G92" i="8"/>
  <c r="H92" i="8"/>
  <c r="B93" i="8"/>
  <c r="C93" i="8"/>
  <c r="D93" i="8"/>
  <c r="E93" i="8"/>
  <c r="F93" i="8"/>
  <c r="G93" i="8"/>
  <c r="H93" i="8"/>
  <c r="B94" i="8"/>
  <c r="C94" i="8"/>
  <c r="D94" i="8"/>
  <c r="E94" i="8"/>
  <c r="F94" i="8"/>
  <c r="G94" i="8"/>
  <c r="H94" i="8"/>
  <c r="B95" i="8"/>
  <c r="C95" i="8"/>
  <c r="D95" i="8"/>
  <c r="E95" i="8"/>
  <c r="F95" i="8"/>
  <c r="G95" i="8"/>
  <c r="H95" i="8"/>
  <c r="B96" i="8"/>
  <c r="C96" i="8"/>
  <c r="D96" i="8"/>
  <c r="E96" i="8"/>
  <c r="F96" i="8"/>
  <c r="G96" i="8"/>
  <c r="H96" i="8"/>
  <c r="B97" i="8"/>
  <c r="C97" i="8"/>
  <c r="D97" i="8"/>
  <c r="E97" i="8"/>
  <c r="F97" i="8"/>
  <c r="G97" i="8"/>
  <c r="H97" i="8"/>
  <c r="B98" i="8"/>
  <c r="C98" i="8"/>
  <c r="D98" i="8"/>
  <c r="E98" i="8"/>
  <c r="F98" i="8"/>
  <c r="G98" i="8"/>
  <c r="H98" i="8"/>
  <c r="B99" i="8"/>
  <c r="C99" i="8"/>
  <c r="D99" i="8"/>
  <c r="E99" i="8"/>
  <c r="F99" i="8"/>
  <c r="G99" i="8"/>
  <c r="H99" i="8"/>
  <c r="E13" i="1"/>
  <c r="E21" i="1" l="1"/>
  <c r="G22" i="1"/>
  <c r="E25" i="1"/>
  <c r="E15" i="1"/>
  <c r="L19" i="4"/>
  <c r="L13" i="4"/>
  <c r="E22" i="1" l="1"/>
  <c r="E23" i="1" s="1"/>
  <c r="E11" i="1"/>
  <c r="F23" i="7"/>
  <c r="F24" i="7"/>
  <c r="F22" i="7"/>
  <c r="C21" i="2" l="1"/>
  <c r="L2" i="7" s="1"/>
  <c r="C20" i="2"/>
  <c r="I2" i="1" l="1"/>
  <c r="C5" i="3"/>
  <c r="B5" i="7"/>
  <c r="D12" i="6" l="1"/>
  <c r="D13" i="3" l="1"/>
  <c r="D9" i="3"/>
  <c r="G15" i="1" l="1"/>
  <c r="G13" i="1"/>
  <c r="G21" i="1"/>
  <c r="H22" i="1"/>
  <c r="D10" i="3" l="1"/>
  <c r="I10" i="3" s="1"/>
  <c r="D14" i="3"/>
  <c r="I14" i="3" s="1"/>
  <c r="I22" i="1"/>
  <c r="B3" i="2" l="1"/>
  <c r="E5" i="4"/>
  <c r="D5" i="6"/>
  <c r="I9" i="3" l="1"/>
  <c r="C11" i="7"/>
  <c r="D11" i="7" s="1"/>
  <c r="E11" i="7" l="1"/>
  <c r="D69" i="6" l="1"/>
  <c r="J23" i="7"/>
  <c r="L23" i="7" s="1"/>
  <c r="J24" i="7"/>
  <c r="L24" i="7" s="1"/>
  <c r="J22" i="7"/>
  <c r="L22" i="7" s="1"/>
  <c r="M23" i="7" l="1"/>
  <c r="F21" i="1" s="1"/>
  <c r="H21" i="1" s="1"/>
  <c r="I21" i="1" s="1"/>
  <c r="M24" i="7"/>
  <c r="F13" i="1" s="1"/>
  <c r="H13" i="1" s="1"/>
  <c r="I13" i="1" s="1"/>
  <c r="M22" i="7"/>
  <c r="F15" i="1" s="1"/>
  <c r="H15" i="1" s="1"/>
  <c r="I15" i="1" s="1"/>
  <c r="F23" i="1" l="1"/>
  <c r="H23" i="1" s="1"/>
  <c r="I23" i="1" s="1"/>
  <c r="F25" i="1"/>
  <c r="G20" i="1" l="1"/>
  <c r="H20" i="1" s="1"/>
  <c r="I20" i="1" s="1"/>
  <c r="G14" i="1"/>
  <c r="H14" i="1" s="1"/>
  <c r="I14" i="1" s="1"/>
  <c r="G12" i="1"/>
  <c r="H12" i="1" s="1"/>
  <c r="I12" i="1" s="1"/>
  <c r="G11" i="1"/>
  <c r="H11" i="1" s="1"/>
  <c r="I11" i="1" s="1"/>
  <c r="I14" i="4"/>
  <c r="I18" i="4"/>
  <c r="L18" i="4" s="1"/>
  <c r="I17" i="4"/>
  <c r="L17" i="4" s="1"/>
  <c r="I15" i="4" l="1"/>
  <c r="L14" i="4"/>
  <c r="I16" i="1"/>
  <c r="D16" i="6"/>
  <c r="D71" i="6"/>
  <c r="F71" i="6" s="1"/>
  <c r="D70" i="6"/>
  <c r="F70" i="6" s="1"/>
  <c r="F69" i="6"/>
  <c r="J61" i="6"/>
  <c r="J62" i="6" s="1"/>
  <c r="J63" i="6" s="1"/>
  <c r="E20" i="6" s="1"/>
  <c r="G55" i="6"/>
  <c r="G54" i="6"/>
  <c r="G42" i="6"/>
  <c r="G41" i="6"/>
  <c r="J35" i="6"/>
  <c r="G30" i="6"/>
  <c r="G31" i="6" s="1"/>
  <c r="H27" i="4"/>
  <c r="J27" i="4" s="1"/>
  <c r="H26" i="4"/>
  <c r="J26" i="4" s="1"/>
  <c r="H25" i="4"/>
  <c r="J25" i="4" s="1"/>
  <c r="J24" i="4"/>
  <c r="I16" i="4" l="1"/>
  <c r="L16" i="4" s="1"/>
  <c r="L15" i="4"/>
  <c r="D15" i="6"/>
  <c r="J28" i="4"/>
  <c r="D32" i="4" s="1"/>
  <c r="J48" i="6"/>
  <c r="J49" i="6" s="1"/>
  <c r="E16" i="6" s="1"/>
  <c r="F16" i="6" s="1"/>
  <c r="F72" i="6"/>
  <c r="F20" i="6" s="1"/>
  <c r="G56" i="6"/>
  <c r="E19" i="6" s="1"/>
  <c r="J36" i="6"/>
  <c r="G43" i="6"/>
  <c r="E15" i="6" s="1"/>
  <c r="E11" i="6"/>
  <c r="F11" i="6" s="1"/>
  <c r="F15" i="6" l="1"/>
  <c r="F17" i="6" s="1"/>
  <c r="F19" i="6"/>
  <c r="F21" i="6" s="1"/>
  <c r="E12" i="6"/>
  <c r="F12" i="6" s="1"/>
  <c r="F13" i="6" s="1"/>
  <c r="L20" i="4"/>
  <c r="D31" i="4" s="1"/>
  <c r="D33" i="4" s="1"/>
  <c r="F36" i="1" s="1"/>
  <c r="F23" i="6" l="1"/>
  <c r="F24" i="6" s="1"/>
  <c r="F25" i="6" s="1"/>
  <c r="F39" i="1" s="1"/>
  <c r="I13" i="3" l="1"/>
  <c r="G25" i="1"/>
  <c r="H25" i="1" s="1"/>
  <c r="I25" i="1" s="1"/>
  <c r="G39" i="1" l="1"/>
  <c r="H39" i="1" s="1"/>
  <c r="I39" i="1" s="1"/>
  <c r="G36" i="1"/>
  <c r="G24" i="1"/>
  <c r="H24" i="1" s="1"/>
  <c r="I24" i="1" s="1"/>
  <c r="I26" i="1" s="1"/>
  <c r="G29" i="1"/>
  <c r="H29" i="1" s="1"/>
  <c r="I29" i="1" s="1"/>
  <c r="G28" i="1"/>
  <c r="H28" i="1" s="1"/>
  <c r="I28" i="1" s="1"/>
  <c r="G33" i="1"/>
  <c r="H33" i="1" s="1"/>
  <c r="G32" i="1"/>
  <c r="H32" i="1" s="1"/>
  <c r="H36" i="1" l="1"/>
  <c r="I36" i="1" s="1"/>
  <c r="I40" i="1"/>
  <c r="I30" i="1"/>
  <c r="I37" i="1" l="1"/>
  <c r="I70" i="8" l="1"/>
  <c r="J26" i="8"/>
  <c r="I13" i="8"/>
  <c r="K26" i="8" l="1"/>
  <c r="I46" i="8"/>
  <c r="I47" i="8"/>
  <c r="J70" i="8"/>
  <c r="I48" i="8"/>
  <c r="J13" i="8"/>
  <c r="I86" i="8" l="1"/>
  <c r="I32" i="8"/>
  <c r="I34" i="8"/>
  <c r="I83" i="8"/>
  <c r="I19" i="8"/>
  <c r="I66" i="8"/>
  <c r="J47" i="8"/>
  <c r="J46" i="8"/>
  <c r="I51" i="8"/>
  <c r="I80" i="8"/>
  <c r="I18" i="8"/>
  <c r="I14" i="8"/>
  <c r="J48" i="8"/>
  <c r="K70" i="8"/>
  <c r="I72" i="8"/>
  <c r="I84" i="8"/>
  <c r="I43" i="8"/>
  <c r="I87" i="8"/>
  <c r="I69" i="8"/>
  <c r="I71" i="8"/>
  <c r="I44" i="8"/>
  <c r="I85" i="8"/>
  <c r="I78" i="8"/>
  <c r="K47" i="8" l="1"/>
  <c r="I28" i="8"/>
  <c r="I60" i="8"/>
  <c r="I94" i="8"/>
  <c r="I74" i="8"/>
  <c r="J19" i="8"/>
  <c r="J44" i="8"/>
  <c r="I16" i="8"/>
  <c r="I93" i="8"/>
  <c r="I17" i="8"/>
  <c r="I52" i="8"/>
  <c r="I81" i="8"/>
  <c r="K69" i="8"/>
  <c r="I8" i="8"/>
  <c r="I20" i="8"/>
  <c r="I29" i="8"/>
  <c r="I39" i="8"/>
  <c r="I53" i="8"/>
  <c r="I61" i="8"/>
  <c r="I82" i="8"/>
  <c r="I95" i="8"/>
  <c r="I68" i="8"/>
  <c r="J78" i="8"/>
  <c r="J18" i="8"/>
  <c r="I50" i="8"/>
  <c r="I21" i="8"/>
  <c r="I40" i="8"/>
  <c r="I54" i="8"/>
  <c r="I62" i="8"/>
  <c r="I88" i="8"/>
  <c r="I96" i="8"/>
  <c r="I75" i="8"/>
  <c r="J69" i="8"/>
  <c r="J72" i="8"/>
  <c r="J34" i="8"/>
  <c r="I79" i="8"/>
  <c r="I7" i="8"/>
  <c r="I9" i="8"/>
  <c r="I22" i="8"/>
  <c r="I55" i="8"/>
  <c r="I89" i="8"/>
  <c r="I97" i="8"/>
  <c r="I67" i="8"/>
  <c r="K66" i="8"/>
  <c r="J83" i="8"/>
  <c r="K13" i="8"/>
  <c r="I27" i="8"/>
  <c r="I73" i="8"/>
  <c r="I38" i="8"/>
  <c r="I30" i="8"/>
  <c r="I10" i="8"/>
  <c r="I31" i="8"/>
  <c r="I41" i="8"/>
  <c r="I63" i="8"/>
  <c r="I11" i="8"/>
  <c r="I23" i="8"/>
  <c r="I33" i="8"/>
  <c r="I42" i="8"/>
  <c r="I56" i="8"/>
  <c r="I64" i="8"/>
  <c r="I90" i="8"/>
  <c r="I98" i="8"/>
  <c r="J71" i="8"/>
  <c r="K46" i="8"/>
  <c r="J32" i="8"/>
  <c r="J51" i="8"/>
  <c r="I37" i="8"/>
  <c r="J86" i="8"/>
  <c r="I12" i="8"/>
  <c r="I24" i="8"/>
  <c r="I35" i="8"/>
  <c r="I45" i="8"/>
  <c r="I57" i="8"/>
  <c r="I65" i="8"/>
  <c r="I91" i="8"/>
  <c r="I99" i="8"/>
  <c r="J66" i="8"/>
  <c r="J14" i="8"/>
  <c r="J87" i="8"/>
  <c r="I59" i="8"/>
  <c r="J80" i="8"/>
  <c r="J85" i="8"/>
  <c r="I6" i="8"/>
  <c r="I15" i="8"/>
  <c r="I25" i="8"/>
  <c r="I36" i="8"/>
  <c r="I49" i="8"/>
  <c r="I58" i="8"/>
  <c r="I77" i="8"/>
  <c r="I92" i="8"/>
  <c r="I76" i="8"/>
  <c r="K72" i="8"/>
  <c r="J84" i="8"/>
  <c r="J43" i="8"/>
  <c r="J36" i="8" l="1"/>
  <c r="J10" i="8"/>
  <c r="J79" i="8"/>
  <c r="J25" i="8"/>
  <c r="J97" i="8"/>
  <c r="K31" i="8"/>
  <c r="J68" i="8"/>
  <c r="J53" i="8"/>
  <c r="J60" i="8"/>
  <c r="J76" i="8"/>
  <c r="J96" i="8"/>
  <c r="J15" i="8"/>
  <c r="J65" i="8"/>
  <c r="J64" i="8"/>
  <c r="J89" i="8"/>
  <c r="J54" i="8"/>
  <c r="K86" i="8"/>
  <c r="K43" i="8"/>
  <c r="K99" i="8"/>
  <c r="J81" i="8"/>
  <c r="J90" i="8"/>
  <c r="K9" i="8"/>
  <c r="J75" i="8"/>
  <c r="K80" i="8"/>
  <c r="J39" i="8"/>
  <c r="J52" i="8"/>
  <c r="J93" i="8"/>
  <c r="J30" i="8"/>
  <c r="J6" i="8"/>
  <c r="J57" i="8"/>
  <c r="J42" i="8"/>
  <c r="J63" i="8"/>
  <c r="K87" i="8"/>
  <c r="J82" i="8"/>
  <c r="K84" i="8"/>
  <c r="J16" i="8"/>
  <c r="K18" i="8"/>
  <c r="J29" i="8"/>
  <c r="K79" i="8"/>
  <c r="J92" i="8"/>
  <c r="J35" i="8"/>
  <c r="J45" i="8"/>
  <c r="J11" i="8"/>
  <c r="J55" i="8"/>
  <c r="K48" i="8"/>
  <c r="K85" i="8"/>
  <c r="J99" i="8"/>
  <c r="J94" i="8"/>
  <c r="J98" i="8"/>
  <c r="K32" i="8"/>
  <c r="K68" i="8"/>
  <c r="K12" i="8"/>
  <c r="K67" i="8"/>
  <c r="J38" i="8"/>
  <c r="K33" i="8"/>
  <c r="J67" i="8"/>
  <c r="J20" i="8"/>
  <c r="J28" i="8"/>
  <c r="J59" i="8"/>
  <c r="K77" i="8"/>
  <c r="J12" i="8"/>
  <c r="J24" i="8"/>
  <c r="J88" i="8"/>
  <c r="J41" i="8"/>
  <c r="K34" i="8"/>
  <c r="J27" i="8"/>
  <c r="K78" i="8"/>
  <c r="J91" i="8"/>
  <c r="K62" i="8"/>
  <c r="K88" i="8"/>
  <c r="K41" i="8"/>
  <c r="J73" i="8"/>
  <c r="K19" i="8"/>
  <c r="K74" i="8"/>
  <c r="J8" i="8"/>
  <c r="J17" i="8"/>
  <c r="J50" i="8"/>
  <c r="J58" i="8"/>
  <c r="J56" i="8"/>
  <c r="J33" i="8"/>
  <c r="J62" i="8"/>
  <c r="J31" i="8"/>
  <c r="K83" i="8"/>
  <c r="J74" i="8"/>
  <c r="J40" i="8"/>
  <c r="J61" i="8"/>
  <c r="J77" i="8"/>
  <c r="K71" i="8"/>
  <c r="J95" i="8"/>
  <c r="K73" i="8"/>
  <c r="J7" i="8"/>
  <c r="J37" i="8"/>
  <c r="J49" i="8"/>
  <c r="J23" i="8"/>
  <c r="J9" i="8"/>
  <c r="J21" i="8"/>
  <c r="J22" i="8"/>
  <c r="K51" i="8"/>
  <c r="H104" i="8" l="1"/>
  <c r="K49" i="8"/>
  <c r="K23" i="8"/>
  <c r="K58" i="8"/>
  <c r="K15" i="8"/>
  <c r="K61" i="8"/>
  <c r="K10" i="8"/>
  <c r="K29" i="8"/>
  <c r="K65" i="8"/>
  <c r="K57" i="8"/>
  <c r="K95" i="8"/>
  <c r="K60" i="8"/>
  <c r="K6" i="8"/>
  <c r="K81" i="8"/>
  <c r="K45" i="8"/>
  <c r="K38" i="8"/>
  <c r="K89" i="8"/>
  <c r="K63" i="8"/>
  <c r="K56" i="8"/>
  <c r="K40" i="8"/>
  <c r="K25" i="8"/>
  <c r="K98" i="8"/>
  <c r="K44" i="8"/>
  <c r="K54" i="8"/>
  <c r="K94" i="8"/>
  <c r="K90" i="8"/>
  <c r="K21" i="8"/>
  <c r="K17" i="8"/>
  <c r="K93" i="8"/>
  <c r="K97" i="8"/>
  <c r="K14" i="8"/>
  <c r="K39" i="8"/>
  <c r="K82" i="8"/>
  <c r="K22" i="8"/>
  <c r="K64" i="8"/>
  <c r="K7" i="8"/>
  <c r="K28" i="8"/>
  <c r="K76" i="8"/>
  <c r="K24" i="8"/>
  <c r="K35" i="8"/>
  <c r="K96" i="8"/>
  <c r="K91" i="8"/>
  <c r="K37" i="8"/>
  <c r="K55" i="8"/>
  <c r="K42" i="8"/>
  <c r="K59" i="8"/>
  <c r="K30" i="8"/>
  <c r="K8" i="8"/>
  <c r="K52" i="8"/>
  <c r="K50" i="8"/>
  <c r="K75" i="8"/>
  <c r="K92" i="8"/>
  <c r="K53" i="8"/>
  <c r="K11" i="8"/>
  <c r="K36" i="8" l="1"/>
  <c r="K16" i="8"/>
  <c r="K20" i="8"/>
  <c r="O105" i="8" l="1"/>
  <c r="J10" i="3" s="1"/>
  <c r="K10" i="3" s="1"/>
  <c r="K27" i="8"/>
  <c r="L105" i="8" s="1"/>
  <c r="M105" i="8" l="1"/>
  <c r="J9" i="3" s="1"/>
  <c r="K9" i="3" s="1"/>
  <c r="K11" i="3" s="1"/>
  <c r="E32" i="1" s="1"/>
  <c r="I32" i="1" s="1"/>
  <c r="N105" i="8"/>
  <c r="J14" i="3" s="1"/>
  <c r="K14" i="3" s="1"/>
  <c r="K102" i="8"/>
  <c r="K104" i="8" s="1"/>
  <c r="J13" i="3"/>
  <c r="K13" i="3" s="1"/>
  <c r="K15" i="3" l="1"/>
  <c r="E33" i="1" s="1"/>
  <c r="I33" i="1" s="1"/>
  <c r="I34" i="1" s="1"/>
  <c r="I42" i="1" s="1"/>
  <c r="J12" i="1" l="1"/>
  <c r="J11" i="1"/>
  <c r="J42" i="1"/>
  <c r="J44" i="1" s="1"/>
  <c r="J37" i="1"/>
  <c r="J13" i="1"/>
  <c r="I44" i="1"/>
  <c r="J16" i="1"/>
  <c r="J15" i="1"/>
  <c r="J14" i="1"/>
  <c r="J23" i="1" l="1"/>
  <c r="J29" i="1"/>
  <c r="J26" i="1"/>
  <c r="J28" i="1"/>
  <c r="J39" i="1"/>
  <c r="J24" i="1"/>
  <c r="J25" i="1"/>
  <c r="J21" i="1"/>
  <c r="J36" i="1"/>
  <c r="J30" i="1"/>
  <c r="J22" i="1"/>
  <c r="I47" i="1"/>
  <c r="J47" i="1" s="1"/>
  <c r="J20" i="1"/>
  <c r="J40" i="1"/>
  <c r="J32" i="1"/>
  <c r="J33" i="1"/>
  <c r="J34" i="1"/>
</calcChain>
</file>

<file path=xl/sharedStrings.xml><?xml version="1.0" encoding="utf-8"?>
<sst xmlns="http://schemas.openxmlformats.org/spreadsheetml/2006/main" count="426" uniqueCount="281">
  <si>
    <t>t</t>
  </si>
  <si>
    <t>BDI</t>
  </si>
  <si>
    <t>BDI diferenciado</t>
  </si>
  <si>
    <t>CÓDIGO</t>
  </si>
  <si>
    <t>DISCRIMINAÇÃO</t>
  </si>
  <si>
    <t>UNID.</t>
  </si>
  <si>
    <t>QUANT.</t>
  </si>
  <si>
    <t>CUSTO</t>
  </si>
  <si>
    <t>PREÇO</t>
  </si>
  <si>
    <t>UNIT.</t>
  </si>
  <si>
    <t>PARCIAL</t>
  </si>
  <si>
    <t>m2</t>
  </si>
  <si>
    <t>Pintura de ligação</t>
  </si>
  <si>
    <t>A - Administração Central</t>
  </si>
  <si>
    <t>% sobre PV</t>
  </si>
  <si>
    <t>ITENS RELATIVOS À ADMINISTRAÇÃO DA OBRA</t>
  </si>
  <si>
    <t>LUCRO</t>
  </si>
  <si>
    <t>TRIBUTOS</t>
  </si>
  <si>
    <t>Total</t>
  </si>
  <si>
    <t>Subtotal</t>
  </si>
  <si>
    <t>Imprimação com emulsão asfáltica</t>
  </si>
  <si>
    <t>Data base:</t>
  </si>
  <si>
    <t>Referência:</t>
  </si>
  <si>
    <t>SICRO SC</t>
  </si>
  <si>
    <t>Município:</t>
  </si>
  <si>
    <t>Obra:</t>
  </si>
  <si>
    <t>Porto União/SC</t>
  </si>
  <si>
    <t>Transporte com caminhão basculante de 10 m³ - rodovia pavimentada</t>
  </si>
  <si>
    <t>tkm</t>
  </si>
  <si>
    <t>SERVIÇO</t>
  </si>
  <si>
    <t>MATERIAL</t>
  </si>
  <si>
    <t>F ÚTIL</t>
  </si>
  <si>
    <t>DENSIDADE</t>
  </si>
  <si>
    <t>PESO TOTAL</t>
  </si>
  <si>
    <t>DMT</t>
  </si>
  <si>
    <t>MOM. TRANSPORTE</t>
  </si>
  <si>
    <t>CBUQ</t>
  </si>
  <si>
    <t>Transporte com caminhão basculante de 10 m³ - rodovia em leito natural</t>
  </si>
  <si>
    <t>MOB01</t>
  </si>
  <si>
    <t>Mobilização/Desmobilização</t>
  </si>
  <si>
    <t>und.</t>
  </si>
  <si>
    <t>ADM</t>
  </si>
  <si>
    <t>Administração Local</t>
  </si>
  <si>
    <t>%</t>
  </si>
  <si>
    <t>TOTAL</t>
  </si>
  <si>
    <t>MOB01 - MOBILIZAÇÃO / DESMOBILIZAÇÃO</t>
  </si>
  <si>
    <r>
      <rPr>
        <b/>
        <sz val="8"/>
        <rFont val="Calibri"/>
        <family val="2"/>
      </rPr>
      <t xml:space="preserve">Velocidade média de
</t>
    </r>
    <r>
      <rPr>
        <b/>
        <sz val="8"/>
        <rFont val="Calibri"/>
        <family val="2"/>
      </rPr>
      <t>transporte (pavim.):</t>
    </r>
  </si>
  <si>
    <r>
      <rPr>
        <b/>
        <sz val="8"/>
        <rFont val="Calibri"/>
        <family val="2"/>
      </rPr>
      <t>60 km/h</t>
    </r>
  </si>
  <si>
    <t>Transporte dos equipamentos</t>
  </si>
  <si>
    <t>EQUIPAMENTO</t>
  </si>
  <si>
    <t>K</t>
  </si>
  <si>
    <t>FU</t>
  </si>
  <si>
    <t>CUSTO DO TRANSPORTE</t>
  </si>
  <si>
    <t>(R$/h)</t>
  </si>
  <si>
    <t>(R$)</t>
  </si>
  <si>
    <r>
      <rPr>
        <sz val="8"/>
        <rFont val="Calibri"/>
        <family val="2"/>
      </rPr>
      <t>E9762</t>
    </r>
  </si>
  <si>
    <r>
      <rPr>
        <sz val="8"/>
        <rFont val="Calibri"/>
        <family val="2"/>
      </rPr>
      <t>Rolo compactador de pneus 27t</t>
    </r>
  </si>
  <si>
    <r>
      <rPr>
        <sz val="8"/>
        <rFont val="Calibri"/>
        <family val="2"/>
      </rPr>
      <t>E9530</t>
    </r>
  </si>
  <si>
    <r>
      <rPr>
        <sz val="8"/>
        <rFont val="Calibri"/>
        <family val="2"/>
      </rPr>
      <t>Rolo compactador liso 11t vibratório</t>
    </r>
  </si>
  <si>
    <r>
      <rPr>
        <sz val="8"/>
        <rFont val="Calibri"/>
        <family val="2"/>
      </rPr>
      <t>E9678</t>
    </r>
  </si>
  <si>
    <r>
      <rPr>
        <sz val="8"/>
        <rFont val="Calibri"/>
        <family val="2"/>
      </rPr>
      <t>Fresadora a frio 410 kW</t>
    </r>
  </si>
  <si>
    <r>
      <rPr>
        <sz val="8"/>
        <rFont val="Calibri"/>
        <family val="2"/>
      </rPr>
      <t>E9545</t>
    </r>
  </si>
  <si>
    <r>
      <rPr>
        <sz val="8"/>
        <rFont val="Calibri"/>
        <family val="2"/>
      </rPr>
      <t>Vibroacabadora 82 kW</t>
    </r>
  </si>
  <si>
    <r>
      <rPr>
        <sz val="8"/>
        <rFont val="Calibri"/>
        <family val="2"/>
      </rPr>
      <t>E9093</t>
    </r>
  </si>
  <si>
    <r>
      <rPr>
        <sz val="8"/>
        <rFont val="Calibri"/>
        <family val="2"/>
      </rPr>
      <t>Veículo Leve</t>
    </r>
  </si>
  <si>
    <r>
      <rPr>
        <sz val="8"/>
        <rFont val="Calibri"/>
        <family val="2"/>
      </rPr>
      <t>E9125</t>
    </r>
  </si>
  <si>
    <r>
      <rPr>
        <sz val="8"/>
        <rFont val="Calibri"/>
        <family val="2"/>
      </rPr>
      <t>Van Furgão a Diesel</t>
    </r>
  </si>
  <si>
    <r>
      <rPr>
        <sz val="8"/>
        <rFont val="Calibri"/>
        <family val="2"/>
      </rPr>
      <t>E9605</t>
    </r>
  </si>
  <si>
    <r>
      <rPr>
        <sz val="8"/>
        <rFont val="Calibri"/>
        <family val="2"/>
      </rPr>
      <t>Caminhão tanque com capacidade de 6.000 L - 136 kW</t>
    </r>
  </si>
  <si>
    <r>
      <rPr>
        <b/>
        <sz val="8"/>
        <rFont val="Calibri"/>
        <family val="2"/>
      </rPr>
      <t>TOTAL</t>
    </r>
  </si>
  <si>
    <t>OBS:  Para  o  transporte dos  equipamentos  de  grande  porte, impossibilitados  de  trafegar,  foi  considerada  a  utilização  do  veículo  E9665  -  Cavalo mecânico com semi-reboque e capacidade de 22 t - 210 kW.
mecânico com semi-reboque e capacidade de 22 t - 210 kW.</t>
  </si>
  <si>
    <r>
      <rPr>
        <b/>
        <sz val="8"/>
        <rFont val="Calibri"/>
        <family val="2"/>
      </rPr>
      <t>CÓDIGO</t>
    </r>
  </si>
  <si>
    <r>
      <rPr>
        <b/>
        <sz val="8"/>
        <rFont val="Calibri"/>
        <family val="2"/>
      </rPr>
      <t>FUNÇÃO</t>
    </r>
  </si>
  <si>
    <r>
      <rPr>
        <b/>
        <sz val="8"/>
        <rFont val="Calibri"/>
        <family val="2"/>
      </rPr>
      <t>QUANTIDADE</t>
    </r>
  </si>
  <si>
    <r>
      <rPr>
        <b/>
        <sz val="8"/>
        <rFont val="Calibri"/>
        <family val="2"/>
      </rPr>
      <t>MEIO</t>
    </r>
  </si>
  <si>
    <r>
      <rPr>
        <b/>
        <sz val="8"/>
        <rFont val="Calibri"/>
        <family val="2"/>
      </rPr>
      <t>PREÇO</t>
    </r>
  </si>
  <si>
    <r>
      <rPr>
        <sz val="8"/>
        <rFont val="Calibri"/>
        <family val="2"/>
      </rPr>
      <t>1</t>
    </r>
  </si>
  <si>
    <r>
      <rPr>
        <sz val="8"/>
        <rFont val="Calibri"/>
        <family val="2"/>
      </rPr>
      <t>Engenheiro supervisor</t>
    </r>
  </si>
  <si>
    <r>
      <rPr>
        <sz val="8"/>
        <rFont val="Calibri"/>
        <family val="2"/>
      </rPr>
      <t>Ônibus</t>
    </r>
  </si>
  <si>
    <r>
      <rPr>
        <sz val="8"/>
        <rFont val="Calibri"/>
        <family val="2"/>
      </rPr>
      <t>2</t>
    </r>
  </si>
  <si>
    <r>
      <rPr>
        <sz val="8"/>
        <rFont val="Calibri"/>
        <family val="2"/>
      </rPr>
      <t>3</t>
    </r>
  </si>
  <si>
    <r>
      <rPr>
        <sz val="8"/>
        <rFont val="Calibri"/>
        <family val="2"/>
      </rPr>
      <t>Laboratorista</t>
    </r>
  </si>
  <si>
    <r>
      <rPr>
        <sz val="8"/>
        <rFont val="Calibri"/>
        <family val="2"/>
      </rPr>
      <t>Auxiliar de laboratório</t>
    </r>
  </si>
  <si>
    <r>
      <rPr>
        <b/>
        <sz val="8"/>
        <rFont val="Calibri"/>
        <family val="2"/>
      </rPr>
      <t>DESCRIÇÃO</t>
    </r>
  </si>
  <si>
    <r>
      <rPr>
        <b/>
        <sz val="8"/>
        <rFont val="Calibri"/>
        <family val="2"/>
      </rPr>
      <t>VALOR</t>
    </r>
  </si>
  <si>
    <r>
      <rPr>
        <sz val="8"/>
        <rFont val="Calibri"/>
        <family val="2"/>
      </rPr>
      <t>TRANSPORTE EQUIPAMENTOS</t>
    </r>
  </si>
  <si>
    <r>
      <rPr>
        <sz val="8"/>
        <rFont val="Calibri"/>
        <family val="2"/>
      </rPr>
      <t>TRANSPORTE FUNCIONÁRIOS</t>
    </r>
  </si>
  <si>
    <r>
      <rPr>
        <b/>
        <sz val="8.5"/>
        <color rgb="FFFFFFFF"/>
        <rFont val="Trebuchet MS"/>
        <family val="2"/>
      </rPr>
      <t>RESUMO DAS PARCELAS DA ADMINISTRAÇÃO LOCAL</t>
    </r>
  </si>
  <si>
    <r>
      <rPr>
        <b/>
        <sz val="6.5"/>
        <color rgb="FFFFFFFF"/>
        <rFont val="Arial"/>
        <family val="2"/>
      </rPr>
      <t>Item</t>
    </r>
  </si>
  <si>
    <r>
      <rPr>
        <b/>
        <sz val="6.5"/>
        <color rgb="FFFFFFFF"/>
        <rFont val="Arial"/>
        <family val="2"/>
      </rPr>
      <t>Discriminação</t>
    </r>
  </si>
  <si>
    <r>
      <rPr>
        <b/>
        <sz val="6.5"/>
        <color rgb="FFFFFFFF"/>
        <rFont val="Arial"/>
        <family val="2"/>
      </rPr>
      <t>Unidade</t>
    </r>
  </si>
  <si>
    <r>
      <rPr>
        <b/>
        <sz val="6.5"/>
        <color rgb="FFFFFFFF"/>
        <rFont val="Arial"/>
        <family val="2"/>
      </rPr>
      <t>Quantidade</t>
    </r>
  </si>
  <si>
    <r>
      <rPr>
        <b/>
        <sz val="6.5"/>
        <color rgb="FFFFFFFF"/>
        <rFont val="Arial"/>
        <family val="2"/>
      </rPr>
      <t>Custo Unitário (R$)</t>
    </r>
  </si>
  <si>
    <r>
      <rPr>
        <b/>
        <sz val="6.5"/>
        <color rgb="FFFFFFFF"/>
        <rFont val="Arial"/>
        <family val="2"/>
      </rPr>
      <t>Custo Total (R$)</t>
    </r>
  </si>
  <si>
    <r>
      <rPr>
        <sz val="6.5"/>
        <color rgb="FF211E1F"/>
        <rFont val="Arial"/>
        <family val="2"/>
      </rPr>
      <t>1.1.</t>
    </r>
  </si>
  <si>
    <r>
      <rPr>
        <sz val="6.5"/>
        <color rgb="FF211E1F"/>
        <rFont val="Arial"/>
        <family val="2"/>
      </rPr>
      <t>Mão de Obra</t>
    </r>
  </si>
  <si>
    <r>
      <rPr>
        <sz val="6.5"/>
        <color rgb="FF211E1F"/>
        <rFont val="Arial"/>
        <family val="2"/>
      </rPr>
      <t>mês</t>
    </r>
  </si>
  <si>
    <r>
      <rPr>
        <sz val="6.5"/>
        <color rgb="FF211E1F"/>
        <rFont val="Arial"/>
        <family val="2"/>
      </rPr>
      <t>1.2.</t>
    </r>
  </si>
  <si>
    <r>
      <rPr>
        <sz val="6.5"/>
        <color rgb="FF211E1F"/>
        <rFont val="Arial"/>
        <family val="2"/>
      </rPr>
      <t>Veículos</t>
    </r>
  </si>
  <si>
    <r>
      <rPr>
        <b/>
        <sz val="6.5"/>
        <color rgb="FF211E1F"/>
        <rFont val="Arial"/>
        <family val="2"/>
      </rPr>
      <t>Subtotal Item 1</t>
    </r>
  </si>
  <si>
    <r>
      <rPr>
        <sz val="6.5"/>
        <color rgb="FF211E1F"/>
        <rFont val="Arial"/>
        <family val="2"/>
      </rPr>
      <t>2.1.</t>
    </r>
  </si>
  <si>
    <r>
      <rPr>
        <b/>
        <sz val="6.5"/>
        <color rgb="FF211E1F"/>
        <rFont val="Arial"/>
        <family val="2"/>
      </rPr>
      <t>Subtotal Item 2</t>
    </r>
  </si>
  <si>
    <r>
      <rPr>
        <sz val="6.5"/>
        <color rgb="FF211E1F"/>
        <rFont val="Arial"/>
        <family val="2"/>
      </rPr>
      <t>3.1.</t>
    </r>
  </si>
  <si>
    <r>
      <rPr>
        <b/>
        <sz val="6.5"/>
        <color rgb="FF211E1F"/>
        <rFont val="Arial"/>
        <family val="2"/>
      </rPr>
      <t>Subtotal Item 3</t>
    </r>
  </si>
  <si>
    <r>
      <rPr>
        <b/>
        <sz val="6.5"/>
        <color rgb="FF211E1F"/>
        <rFont val="Arial"/>
        <family val="2"/>
      </rPr>
      <t>Subtotal</t>
    </r>
  </si>
  <si>
    <r>
      <rPr>
        <b/>
        <sz val="6.5"/>
        <rFont val="Arial"/>
        <family val="2"/>
      </rPr>
      <t>Despesas diversas</t>
    </r>
  </si>
  <si>
    <r>
      <rPr>
        <sz val="6.5"/>
        <color rgb="FF211E1F"/>
        <rFont val="Arial"/>
        <family val="2"/>
      </rPr>
      <t>%</t>
    </r>
  </si>
  <si>
    <t>CUSTO TOTAL</t>
  </si>
  <si>
    <r>
      <rPr>
        <b/>
        <sz val="8"/>
        <color rgb="FFFFFFFF"/>
        <rFont val="Times New Roman"/>
        <family val="1"/>
      </rPr>
      <t>PARCELA FIXA - ADMINISTRAÇÃO LOCAL</t>
    </r>
  </si>
  <si>
    <r>
      <rPr>
        <b/>
        <sz val="8"/>
        <color rgb="FFFFFFFF"/>
        <rFont val="Times New Roman"/>
        <family val="1"/>
      </rPr>
      <t>Item</t>
    </r>
  </si>
  <si>
    <r>
      <rPr>
        <b/>
        <sz val="8"/>
        <color rgb="FFFFFFFF"/>
        <rFont val="Times New Roman"/>
        <family val="1"/>
      </rPr>
      <t>Discriminação</t>
    </r>
  </si>
  <si>
    <r>
      <rPr>
        <b/>
        <sz val="8"/>
        <color rgb="FFFFFFFF"/>
        <rFont val="Times New Roman"/>
        <family val="1"/>
      </rPr>
      <t>Código</t>
    </r>
  </si>
  <si>
    <r>
      <rPr>
        <b/>
        <sz val="8"/>
        <color rgb="FFFFFFFF"/>
        <rFont val="Times New Roman"/>
        <family val="1"/>
      </rPr>
      <t>Unidade</t>
    </r>
  </si>
  <si>
    <r>
      <rPr>
        <b/>
        <sz val="8"/>
        <color rgb="FFFFFFFF"/>
        <rFont val="Times New Roman"/>
        <family val="1"/>
      </rPr>
      <t>Quantidade</t>
    </r>
  </si>
  <si>
    <r>
      <rPr>
        <b/>
        <sz val="8"/>
        <color rgb="FFFFFFFF"/>
        <rFont val="Times New Roman"/>
        <family val="1"/>
      </rPr>
      <t>Custo Unitário (R$)</t>
    </r>
  </si>
  <si>
    <r>
      <rPr>
        <b/>
        <sz val="8"/>
        <color rgb="FFFFFFFF"/>
        <rFont val="Times New Roman"/>
        <family val="1"/>
      </rPr>
      <t>Custo Total (R$)</t>
    </r>
  </si>
  <si>
    <r>
      <rPr>
        <sz val="8"/>
        <color rgb="FF211E1F"/>
        <rFont val="Times New Roman"/>
        <family val="1"/>
      </rPr>
      <t>Mão de Obra</t>
    </r>
  </si>
  <si>
    <t>1.1.1</t>
  </si>
  <si>
    <r>
      <rPr>
        <sz val="8"/>
        <color rgb="FF211E1F"/>
        <rFont val="Times New Roman"/>
        <family val="1"/>
      </rPr>
      <t>Engenheiro supervisor</t>
    </r>
  </si>
  <si>
    <r>
      <rPr>
        <sz val="8"/>
        <color rgb="FF211E1F"/>
        <rFont val="Times New Roman"/>
        <family val="1"/>
      </rPr>
      <t>P9812</t>
    </r>
  </si>
  <si>
    <r>
      <rPr>
        <sz val="8"/>
        <color rgb="FF211E1F"/>
        <rFont val="Times New Roman"/>
        <family val="1"/>
      </rPr>
      <t>func./mês</t>
    </r>
  </si>
  <si>
    <r>
      <rPr>
        <b/>
        <sz val="8"/>
        <color rgb="FF211E1F"/>
        <rFont val="Times New Roman"/>
        <family val="1"/>
      </rPr>
      <t>Total da Mão de Obra da Parcela Fixa</t>
    </r>
  </si>
  <si>
    <r>
      <rPr>
        <b/>
        <sz val="8"/>
        <color rgb="FFFFFFFF"/>
        <rFont val="Times New Roman"/>
        <family val="1"/>
      </rPr>
      <t>Und</t>
    </r>
  </si>
  <si>
    <r>
      <rPr>
        <b/>
        <sz val="8"/>
        <color rgb="FFFFFFFF"/>
        <rFont val="Times New Roman"/>
        <family val="1"/>
      </rPr>
      <t>Quant</t>
    </r>
  </si>
  <si>
    <r>
      <rPr>
        <b/>
        <sz val="8"/>
        <color rgb="FFFFFFFF"/>
        <rFont val="Times New Roman"/>
        <family val="1"/>
      </rPr>
      <t>Utilização Produtiva</t>
    </r>
  </si>
  <si>
    <r>
      <rPr>
        <b/>
        <sz val="8"/>
        <color rgb="FFFFFFFF"/>
        <rFont val="Times New Roman"/>
        <family val="1"/>
      </rPr>
      <t>Utilização Improdutiva</t>
    </r>
  </si>
  <si>
    <r>
      <rPr>
        <b/>
        <sz val="8"/>
        <color rgb="FFFFFFFF"/>
        <rFont val="Times New Roman"/>
        <family val="1"/>
      </rPr>
      <t>Horário Produtivo
(R$)</t>
    </r>
  </si>
  <si>
    <r>
      <rPr>
        <b/>
        <sz val="8"/>
        <color rgb="FFFFFFFF"/>
        <rFont val="Times New Roman"/>
        <family val="1"/>
      </rPr>
      <t>Horário Improdutivo (R$)</t>
    </r>
  </si>
  <si>
    <r>
      <rPr>
        <b/>
        <sz val="8"/>
        <color rgb="FFFFFFFF"/>
        <rFont val="Times New Roman"/>
        <family val="1"/>
      </rPr>
      <t>Total (R$)</t>
    </r>
  </si>
  <si>
    <r>
      <rPr>
        <sz val="8"/>
        <color rgb="FF211E1F"/>
        <rFont val="Times New Roman"/>
        <family val="1"/>
      </rPr>
      <t>Veículos</t>
    </r>
  </si>
  <si>
    <t>2.1.1</t>
  </si>
  <si>
    <r>
      <rPr>
        <sz val="8"/>
        <color rgb="FF211E1F"/>
        <rFont val="Times New Roman"/>
        <family val="1"/>
      </rPr>
      <t>Veículo leve - 53 kW</t>
    </r>
  </si>
  <si>
    <r>
      <rPr>
        <sz val="8"/>
        <color rgb="FF211E1F"/>
        <rFont val="Times New Roman"/>
        <family val="1"/>
      </rPr>
      <t>E9093</t>
    </r>
  </si>
  <si>
    <r>
      <rPr>
        <sz val="8"/>
        <color rgb="FF211E1F"/>
        <rFont val="Times New Roman"/>
        <family val="1"/>
      </rPr>
      <t>veic./mês</t>
    </r>
  </si>
  <si>
    <t>2.1.2</t>
  </si>
  <si>
    <t>2.2.1</t>
  </si>
  <si>
    <r>
      <rPr>
        <sz val="8"/>
        <color rgb="FF211E1F"/>
        <rFont val="Times New Roman"/>
        <family val="1"/>
      </rPr>
      <t>E9512</t>
    </r>
  </si>
  <si>
    <t>Total dos Veículos da Parcela Fixa</t>
  </si>
  <si>
    <r>
      <rPr>
        <sz val="8"/>
        <color rgb="FF211E1F"/>
        <rFont val="Times New Roman"/>
        <family val="1"/>
      </rPr>
      <t>Apontador</t>
    </r>
  </si>
  <si>
    <r>
      <rPr>
        <sz val="8"/>
        <color rgb="FF211E1F"/>
        <rFont val="Times New Roman"/>
        <family val="1"/>
      </rPr>
      <t>P9804</t>
    </r>
  </si>
  <si>
    <t>Total Mão de Obra Parcela Vinculada</t>
  </si>
  <si>
    <r>
      <rPr>
        <b/>
        <sz val="8"/>
        <color rgb="FFFFFFFF"/>
        <rFont val="Times New Roman"/>
        <family val="1"/>
      </rPr>
      <t>Horário Produtivo (R$)</t>
    </r>
  </si>
  <si>
    <r>
      <rPr>
        <b/>
        <sz val="8"/>
        <color rgb="FF211E1F"/>
        <rFont val="Times New Roman"/>
        <family val="1"/>
      </rPr>
      <t>Subtotal do Item 1.2</t>
    </r>
  </si>
  <si>
    <t>Total Veículos da Parcela Vinculada</t>
  </si>
  <si>
    <r>
      <rPr>
        <b/>
        <sz val="8"/>
        <color rgb="FFFFFFFF"/>
        <rFont val="Times New Roman"/>
        <family val="1"/>
      </rPr>
      <t>PARCELA VARIÁVEL - EQUIPE DE CONTROLE TECNOLÓGICO</t>
    </r>
  </si>
  <si>
    <r>
      <rPr>
        <sz val="8"/>
        <color rgb="FF211E1F"/>
        <rFont val="Times New Roman"/>
        <family val="1"/>
      </rPr>
      <t>Laboratorista</t>
    </r>
  </si>
  <si>
    <r>
      <rPr>
        <sz val="8"/>
        <color rgb="FF211E1F"/>
        <rFont val="Times New Roman"/>
        <family val="1"/>
      </rPr>
      <t>P9858</t>
    </r>
  </si>
  <si>
    <r>
      <rPr>
        <sz val="8"/>
        <color rgb="FF211E1F"/>
        <rFont val="Times New Roman"/>
        <family val="1"/>
      </rPr>
      <t>Auxiliar de laboratório</t>
    </r>
  </si>
  <si>
    <r>
      <rPr>
        <sz val="8"/>
        <color rgb="FF211E1F"/>
        <rFont val="Times New Roman"/>
        <family val="1"/>
      </rPr>
      <t>P9833</t>
    </r>
  </si>
  <si>
    <t>Total Mão de Obra Parcela Variável</t>
  </si>
  <si>
    <r>
      <rPr>
        <sz val="8"/>
        <color rgb="FF211E1F"/>
        <rFont val="Times New Roman"/>
        <family val="1"/>
      </rPr>
      <t>Van furgão - 93 kW</t>
    </r>
  </si>
  <si>
    <r>
      <rPr>
        <sz val="8"/>
        <color rgb="FF211E1F"/>
        <rFont val="Times New Roman"/>
        <family val="1"/>
      </rPr>
      <t>E9125</t>
    </r>
  </si>
  <si>
    <t>Total Veículos da Parcela Variável</t>
  </si>
  <si>
    <r>
      <rPr>
        <b/>
        <sz val="8"/>
        <color rgb="FFFFFFFF"/>
        <rFont val="Times New Roman"/>
        <family val="1"/>
      </rPr>
      <t>PARCELA VARIÁVEL - LABORATÓRIO DE ASFALTO</t>
    </r>
  </si>
  <si>
    <r>
      <rPr>
        <b/>
        <sz val="8"/>
        <color rgb="FFFFFFFF"/>
        <rFont val="Times New Roman"/>
        <family val="1"/>
      </rPr>
      <t>QE</t>
    </r>
  </si>
  <si>
    <r>
      <rPr>
        <b/>
        <sz val="8"/>
        <color rgb="FFFFFFFF"/>
        <rFont val="Times New Roman"/>
        <family val="1"/>
      </rPr>
      <t>ELA</t>
    </r>
  </si>
  <si>
    <r>
      <rPr>
        <sz val="8"/>
        <color rgb="FF211E1F"/>
        <rFont val="Times New Roman"/>
        <family val="1"/>
      </rPr>
      <t>1.</t>
    </r>
  </si>
  <si>
    <r>
      <rPr>
        <sz val="8"/>
        <color rgb="FF211E1F"/>
        <rFont val="Times New Roman"/>
        <family val="1"/>
      </rPr>
      <t>Laboratório de Asfaltos</t>
    </r>
  </si>
  <si>
    <r>
      <rPr>
        <sz val="8"/>
        <color rgb="FF211E1F"/>
        <rFont val="Times New Roman"/>
        <family val="1"/>
      </rPr>
      <t>1.1</t>
    </r>
  </si>
  <si>
    <r>
      <rPr>
        <sz val="8"/>
        <color rgb="FF211E1F"/>
        <rFont val="Times New Roman"/>
        <family val="1"/>
      </rPr>
      <t>Pintura de ligação</t>
    </r>
  </si>
  <si>
    <r>
      <rPr>
        <sz val="8"/>
        <color rgb="FF211E1F"/>
        <rFont val="Times New Roman"/>
        <family val="1"/>
      </rPr>
      <t>m²</t>
    </r>
  </si>
  <si>
    <r>
      <rPr>
        <sz val="8"/>
        <color rgb="FF211E1F"/>
        <rFont val="Times New Roman"/>
        <family val="1"/>
      </rPr>
      <t>1.2</t>
    </r>
  </si>
  <si>
    <r>
      <rPr>
        <sz val="8"/>
        <color rgb="FF211E1F"/>
        <rFont val="Times New Roman"/>
        <family val="1"/>
      </rPr>
      <t>Concreto asfáltico usinado a quente - capa rolamento</t>
    </r>
  </si>
  <si>
    <r>
      <rPr>
        <sz val="8"/>
        <color rgb="FF211E1F"/>
        <rFont val="Times New Roman"/>
        <family val="1"/>
      </rPr>
      <t>t</t>
    </r>
  </si>
  <si>
    <r>
      <rPr>
        <sz val="8"/>
        <color rgb="FF211E1F"/>
        <rFont val="Times New Roman"/>
        <family val="1"/>
      </rPr>
      <t>1.3</t>
    </r>
  </si>
  <si>
    <r>
      <rPr>
        <sz val="8"/>
        <color rgb="FF211E1F"/>
        <rFont val="Times New Roman"/>
        <family val="1"/>
      </rPr>
      <t>Imprimação</t>
    </r>
  </si>
  <si>
    <t>1.1</t>
  </si>
  <si>
    <t>1.2</t>
  </si>
  <si>
    <t>PARCELA VINCULADA - EQUIPE DE PRODUÇÃO</t>
  </si>
  <si>
    <t>Encarregado de Pavimentação</t>
  </si>
  <si>
    <t>P9893</t>
  </si>
  <si>
    <t>2.2</t>
  </si>
  <si>
    <t>Veículos</t>
  </si>
  <si>
    <t>mês</t>
  </si>
  <si>
    <t>Unid</t>
  </si>
  <si>
    <t>Total de Equipes Lab Asfalto</t>
  </si>
  <si>
    <t>Equipe de controle tecnológico</t>
  </si>
  <si>
    <t>3.2</t>
  </si>
  <si>
    <t>Parcela fixa</t>
  </si>
  <si>
    <t>Parcela vinculada</t>
  </si>
  <si>
    <t>2.1</t>
  </si>
  <si>
    <t>3.1</t>
  </si>
  <si>
    <t>3.2.1</t>
  </si>
  <si>
    <t>3.1.1</t>
  </si>
  <si>
    <t>3.1.2</t>
  </si>
  <si>
    <t>meses</t>
  </si>
  <si>
    <t>Prazo execução</t>
  </si>
  <si>
    <t>Encarregado de pavimentação</t>
  </si>
  <si>
    <t>DMT CBUQ</t>
  </si>
  <si>
    <t>Concreto asfáltico - faixa C - areia e brita comerciais</t>
  </si>
  <si>
    <t>Concreto asfáltico - faixa C</t>
  </si>
  <si>
    <t>Julho/2014</t>
  </si>
  <si>
    <t>MÊS</t>
  </si>
  <si>
    <t>ÍNDICE PAVIMENTAÇÃO</t>
  </si>
  <si>
    <t>ÍNDICE PARCIAL</t>
  </si>
  <si>
    <t>FIXO</t>
  </si>
  <si>
    <t>VARIÁVEL</t>
  </si>
  <si>
    <t>Obs:</t>
  </si>
  <si>
    <t>Atualização da fórmula pela índice de pavimentação</t>
  </si>
  <si>
    <t>Fórmula de transporte atualizada</t>
  </si>
  <si>
    <t>33,435 + 0,314xD</t>
  </si>
  <si>
    <t>Custo de referência para o transporte dos produtos asfálticos, conforme Art. 3° da portaria nº 1.977 de 25 de outubro de 2017 do DNIT.</t>
  </si>
  <si>
    <t>REPAR</t>
  </si>
  <si>
    <t>Porto União</t>
  </si>
  <si>
    <t>CAP-50/70</t>
  </si>
  <si>
    <t>DMT (km)</t>
  </si>
  <si>
    <t>Insumo</t>
  </si>
  <si>
    <t>Custo Transporte (R$/ton)</t>
  </si>
  <si>
    <t>RR-2C</t>
  </si>
  <si>
    <t>ICMS</t>
  </si>
  <si>
    <t>Custo Transporte + ICMS (R$/ton)</t>
  </si>
  <si>
    <t>Distribuidora</t>
  </si>
  <si>
    <t>RUA</t>
  </si>
  <si>
    <t>TIPO</t>
  </si>
  <si>
    <t>AREA</t>
  </si>
  <si>
    <t>TONELADAS</t>
  </si>
  <si>
    <t>Não Pavimentada</t>
  </si>
  <si>
    <t>Pavimentada</t>
  </si>
  <si>
    <t>TOTAIS</t>
  </si>
  <si>
    <t>PIS</t>
  </si>
  <si>
    <t>COFINS</t>
  </si>
  <si>
    <t>(R$/ton)</t>
  </si>
  <si>
    <t>Custo Insumo</t>
  </si>
  <si>
    <t>Aquisição e transporte de CAP-50/70 para CBUQ</t>
  </si>
  <si>
    <t>Aquisição e transporte de RR-2C para pintura de ligação</t>
  </si>
  <si>
    <t>Aquisição e transporte de CM-30 para imprimação</t>
  </si>
  <si>
    <t>Origem</t>
  </si>
  <si>
    <t>Destino</t>
  </si>
  <si>
    <t>Custo Total</t>
  </si>
  <si>
    <t>Obs: custo final = custo base/(1-ICMS-PIS-COFINS)</t>
  </si>
  <si>
    <t>Transporte de funcionários</t>
  </si>
  <si>
    <t>Custo total de mobilização</t>
  </si>
  <si>
    <t>Mão de Obra</t>
  </si>
  <si>
    <t>PREFEITURA MUNICIPAL DE PORTO UNIÃO</t>
  </si>
  <si>
    <t>ORÇAMENTO DESCRITIVO</t>
  </si>
  <si>
    <t>Custos Base dos Ligantes Asfálticos</t>
  </si>
  <si>
    <t>Momentos de Transporte</t>
  </si>
  <si>
    <t>Planilha de custos referentes a administração local da obra</t>
  </si>
  <si>
    <t>Planilha de calculo de mobilização e desmobolizição</t>
  </si>
  <si>
    <t>PLANILHA DE CALCULO DO BDI</t>
  </si>
  <si>
    <t>FORMULA PARA O TRANSPORTE DE MATERIAL</t>
  </si>
  <si>
    <t>I - FRESAGEM E RECAPEAMENTO</t>
  </si>
  <si>
    <t>Fresagem contínua de revestimento betuminoso</t>
  </si>
  <si>
    <t>m3</t>
  </si>
  <si>
    <t>II - CAPA SOBRE BASE EXISTENTE</t>
  </si>
  <si>
    <t>III - SINALIZAÇÃO PROVISÓRIA DE OBRA</t>
  </si>
  <si>
    <t>IV - SERVIÇOS AUXILIARES</t>
  </si>
  <si>
    <t>V - MOBILIZAÇÃO/DESMOBILIZAÇÃO</t>
  </si>
  <si>
    <t>VI - ADMINISTRAÇÃO LOCAL</t>
  </si>
  <si>
    <t>Material fresado</t>
  </si>
  <si>
    <t>TRECHO</t>
  </si>
  <si>
    <t>DMT FRESADO</t>
  </si>
  <si>
    <t>Média Ponderada</t>
  </si>
  <si>
    <t>Pavimentação de Ruas diversas no Município de Porto União</t>
  </si>
  <si>
    <t>CPRB - DESONERAÇÃO</t>
  </si>
  <si>
    <t>BDI DESONERADO</t>
  </si>
  <si>
    <t>BDI TOTAL:</t>
  </si>
  <si>
    <t>B - Riscos</t>
  </si>
  <si>
    <t>C - Seguros e Garantias Contratuais</t>
  </si>
  <si>
    <t>D - Despesas Financeiras</t>
  </si>
  <si>
    <t>E - Lucro Operacional</t>
  </si>
  <si>
    <t>F - PIS</t>
  </si>
  <si>
    <t>G - COFINS</t>
  </si>
  <si>
    <t>H - ISSQN</t>
  </si>
  <si>
    <r>
      <rPr>
        <b/>
        <i/>
        <sz val="13"/>
        <rFont val="Times New Roman"/>
        <family val="1"/>
      </rPr>
      <t>PREFEITURA MUNICIPAL DE PORTO UNIÃO</t>
    </r>
  </si>
  <si>
    <t>PLANILHA COM AS DISTANCIAS MÉDIAS DE TRANSPORTE PARA O CBUQ USINADO E PARA TRANSPORTE DO MATERIAL FRESADO</t>
  </si>
  <si>
    <t xml:space="preserve">            Data: JANEIRO/2021</t>
  </si>
  <si>
    <t>COMPRIMENTO</t>
  </si>
  <si>
    <t>LARGURA</t>
  </si>
  <si>
    <t>Area de Gola /limpa rodas</t>
  </si>
  <si>
    <t>AREA TOTAL</t>
  </si>
  <si>
    <t>DEZEMBRO/2020</t>
  </si>
  <si>
    <t>Cone plástico para canalização de trânsito - utilização 150 ciclos - fornecimento implantação e retirada</t>
  </si>
  <si>
    <t>unddia</t>
  </si>
  <si>
    <t>Placa para sinalização de obras montada em cavalete metálico - 1x1m</t>
  </si>
  <si>
    <t>CM-30 (04/21)</t>
  </si>
  <si>
    <t>220  km</t>
  </si>
  <si>
    <t>Distância do Canteiro a
Capital proxima:</t>
  </si>
  <si>
    <t>1/2021</t>
  </si>
  <si>
    <t>13.1</t>
  </si>
  <si>
    <t>ANP - 08/2021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</si>
</sst>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#,##0.000"/>
    <numFmt numFmtId="165" formatCode="0.0"/>
    <numFmt numFmtId="166" formatCode="0."/>
    <numFmt numFmtId="167" formatCode="#,##0.0000"/>
    <numFmt numFmtId="168" formatCode="0.0000"/>
    <numFmt numFmtId="169" formatCode="&quot;R$&quot;\ #,##0.00"/>
    <numFmt numFmtId="170" formatCode="0.000"/>
    <numFmt numFmtId="171" formatCode="&quot;R$&quot;\ #,##0.000"/>
    <numFmt numFmtId="172" formatCode="0.00_);[Red]\(0.00\)"/>
    <numFmt numFmtId="173" formatCode="_-* #,###.00_-;\-* #,###.00_-;_-* &quot;-&quot;??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8.5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.5"/>
      <name val="Trebuchet MS"/>
      <family val="2"/>
    </font>
    <font>
      <b/>
      <sz val="8.5"/>
      <color rgb="FFFFFFFF"/>
      <name val="Trebuchet MS"/>
      <family val="2"/>
    </font>
    <font>
      <b/>
      <sz val="6.5"/>
      <name val="Arial"/>
      <family val="2"/>
    </font>
    <font>
      <b/>
      <sz val="6.5"/>
      <color rgb="FFFFFFFF"/>
      <name val="Arial"/>
      <family val="2"/>
    </font>
    <font>
      <b/>
      <sz val="6.5"/>
      <color rgb="FF211E1F"/>
      <name val="Arial"/>
      <family val="2"/>
    </font>
    <font>
      <sz val="6.5"/>
      <name val="Arial"/>
      <family val="2"/>
    </font>
    <font>
      <sz val="6.5"/>
      <color rgb="FF211E1F"/>
      <name val="Arial"/>
      <family val="2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sz val="8"/>
      <color rgb="FF211E1F"/>
      <name val="Times New Roman"/>
      <family val="1"/>
    </font>
    <font>
      <sz val="8"/>
      <name val="Times New Roman"/>
      <family val="1"/>
    </font>
    <font>
      <sz val="8"/>
      <color rgb="FF000000"/>
      <name val="Times New Roman"/>
      <family val="1"/>
    </font>
    <font>
      <b/>
      <sz val="8"/>
      <color rgb="FF211E1F"/>
      <name val="Times New Roman"/>
      <family val="1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i/>
      <sz val="12"/>
      <name val="Calibri"/>
      <family val="2"/>
    </font>
    <font>
      <i/>
      <u/>
      <sz val="12"/>
      <name val="Calibri"/>
      <family val="2"/>
    </font>
    <font>
      <b/>
      <i/>
      <sz val="13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  <fill>
      <patternFill patternType="solid">
        <fgColor rgb="FF365F91"/>
      </patternFill>
    </fill>
    <fill>
      <patternFill patternType="solid">
        <fgColor rgb="FF528DD5"/>
      </patternFill>
    </fill>
    <fill>
      <patternFill patternType="solid">
        <fgColor rgb="FFC4D79A"/>
      </patternFill>
    </fill>
    <fill>
      <patternFill patternType="solid">
        <fgColor rgb="FF953634"/>
      </patternFill>
    </fill>
    <fill>
      <patternFill patternType="solid">
        <fgColor rgb="FFE26B09"/>
      </patternFill>
    </fill>
    <fill>
      <patternFill patternType="solid">
        <fgColor rgb="FF40404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4" fillId="0" borderId="0"/>
  </cellStyleXfs>
  <cellXfs count="416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0" fillId="3" borderId="1" xfId="0" applyNumberFormat="1" applyFill="1" applyBorder="1" applyAlignment="1">
      <alignment horizontal="center" vertical="center"/>
    </xf>
    <xf numFmtId="4" fontId="0" fillId="3" borderId="4" xfId="0" applyNumberFormat="1" applyFill="1" applyBorder="1" applyAlignment="1">
      <alignment horizontal="center" vertical="center"/>
    </xf>
    <xf numFmtId="4" fontId="0" fillId="3" borderId="5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2" fillId="0" borderId="8" xfId="0" applyFont="1" applyBorder="1" applyAlignment="1">
      <alignment horizontal="left" vertical="center"/>
    </xf>
    <xf numFmtId="10" fontId="2" fillId="0" borderId="14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0" fontId="2" fillId="0" borderId="15" xfId="0" applyNumberFormat="1" applyFont="1" applyBorder="1" applyAlignment="1">
      <alignment horizontal="left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0" fillId="0" borderId="0" xfId="0" applyNumberFormat="1" applyAlignment="1">
      <alignment vertical="center"/>
    </xf>
    <xf numFmtId="0" fontId="0" fillId="0" borderId="4" xfId="0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2" applyFill="1" applyBorder="1" applyAlignment="1">
      <alignment horizontal="left" vertical="top"/>
    </xf>
    <xf numFmtId="0" fontId="3" fillId="0" borderId="0" xfId="2" applyFill="1" applyBorder="1" applyAlignment="1">
      <alignment horizontal="center" vertical="top"/>
    </xf>
    <xf numFmtId="2" fontId="3" fillId="0" borderId="0" xfId="2" applyNumberFormat="1" applyFill="1" applyBorder="1" applyAlignment="1">
      <alignment horizontal="left" vertical="top"/>
    </xf>
    <xf numFmtId="0" fontId="5" fillId="4" borderId="20" xfId="2" applyFont="1" applyFill="1" applyBorder="1" applyAlignment="1">
      <alignment horizontal="center" vertical="top" wrapText="1"/>
    </xf>
    <xf numFmtId="0" fontId="5" fillId="4" borderId="24" xfId="2" applyFont="1" applyFill="1" applyBorder="1" applyAlignment="1">
      <alignment horizontal="left" vertical="top" wrapText="1" indent="1"/>
    </xf>
    <xf numFmtId="0" fontId="6" fillId="0" borderId="25" xfId="2" applyFont="1" applyFill="1" applyBorder="1" applyAlignment="1">
      <alignment horizontal="left" vertical="top" wrapText="1"/>
    </xf>
    <xf numFmtId="0" fontId="6" fillId="0" borderId="25" xfId="2" applyFont="1" applyFill="1" applyBorder="1" applyAlignment="1">
      <alignment horizontal="center" vertical="top" wrapText="1"/>
    </xf>
    <xf numFmtId="2" fontId="7" fillId="0" borderId="0" xfId="2" applyNumberFormat="1" applyFont="1" applyFill="1" applyBorder="1" applyAlignment="1">
      <alignment horizontal="right" vertical="top" shrinkToFit="1"/>
    </xf>
    <xf numFmtId="0" fontId="6" fillId="0" borderId="0" xfId="2" applyFont="1" applyFill="1" applyBorder="1" applyAlignment="1">
      <alignment horizontal="left" vertical="top" wrapText="1"/>
    </xf>
    <xf numFmtId="0" fontId="6" fillId="0" borderId="0" xfId="2" applyFont="1" applyFill="1" applyBorder="1" applyAlignment="1">
      <alignment horizontal="center" vertical="top" wrapText="1"/>
    </xf>
    <xf numFmtId="0" fontId="6" fillId="0" borderId="22" xfId="2" applyFont="1" applyFill="1" applyBorder="1" applyAlignment="1">
      <alignment horizontal="left" vertical="top" wrapText="1"/>
    </xf>
    <xf numFmtId="0" fontId="6" fillId="0" borderId="22" xfId="2" applyFont="1" applyFill="1" applyBorder="1" applyAlignment="1">
      <alignment horizontal="center" vertical="top" wrapText="1"/>
    </xf>
    <xf numFmtId="2" fontId="8" fillId="0" borderId="14" xfId="2" applyNumberFormat="1" applyFont="1" applyFill="1" applyBorder="1" applyAlignment="1">
      <alignment horizontal="right" vertical="top" shrinkToFit="1"/>
    </xf>
    <xf numFmtId="0" fontId="14" fillId="2" borderId="27" xfId="2" applyFont="1" applyFill="1" applyBorder="1" applyAlignment="1">
      <alignment horizontal="left" vertical="center" wrapText="1"/>
    </xf>
    <xf numFmtId="4" fontId="15" fillId="2" borderId="27" xfId="2" applyNumberFormat="1" applyFont="1" applyFill="1" applyBorder="1" applyAlignment="1">
      <alignment horizontal="right" vertical="center" shrinkToFit="1"/>
    </xf>
    <xf numFmtId="0" fontId="3" fillId="2" borderId="27" xfId="2" applyFill="1" applyBorder="1" applyAlignment="1">
      <alignment horizontal="left" vertical="center" wrapText="1"/>
    </xf>
    <xf numFmtId="4" fontId="13" fillId="2" borderId="27" xfId="2" applyNumberFormat="1" applyFont="1" applyFill="1" applyBorder="1" applyAlignment="1">
      <alignment horizontal="right" vertical="center" shrinkToFit="1"/>
    </xf>
    <xf numFmtId="0" fontId="3" fillId="0" borderId="0" xfId="2" applyFill="1" applyBorder="1" applyAlignment="1">
      <alignment horizontal="center" vertical="center"/>
    </xf>
    <xf numFmtId="0" fontId="3" fillId="0" borderId="0" xfId="2" applyFill="1" applyBorder="1" applyAlignment="1">
      <alignment horizontal="left" vertical="center"/>
    </xf>
    <xf numFmtId="0" fontId="11" fillId="5" borderId="27" xfId="2" applyFont="1" applyFill="1" applyBorder="1" applyAlignment="1">
      <alignment horizontal="center" vertical="center" wrapText="1"/>
    </xf>
    <xf numFmtId="166" fontId="13" fillId="2" borderId="27" xfId="2" applyNumberFormat="1" applyFont="1" applyFill="1" applyBorder="1" applyAlignment="1">
      <alignment horizontal="center" vertical="center" shrinkToFit="1"/>
    </xf>
    <xf numFmtId="0" fontId="14" fillId="2" borderId="27" xfId="2" applyFont="1" applyFill="1" applyBorder="1" applyAlignment="1">
      <alignment horizontal="center" vertical="center" wrapText="1"/>
    </xf>
    <xf numFmtId="2" fontId="15" fillId="2" borderId="27" xfId="2" applyNumberFormat="1" applyFont="1" applyFill="1" applyBorder="1" applyAlignment="1">
      <alignment horizontal="center" vertical="center" shrinkToFit="1"/>
    </xf>
    <xf numFmtId="0" fontId="3" fillId="2" borderId="27" xfId="2" applyFill="1" applyBorder="1" applyAlignment="1">
      <alignment horizontal="center" vertical="center" wrapText="1"/>
    </xf>
    <xf numFmtId="0" fontId="11" fillId="2" borderId="27" xfId="2" applyFont="1" applyFill="1" applyBorder="1" applyAlignment="1">
      <alignment horizontal="left" vertical="center" wrapText="1"/>
    </xf>
    <xf numFmtId="0" fontId="16" fillId="6" borderId="27" xfId="2" applyFont="1" applyFill="1" applyBorder="1" applyAlignment="1">
      <alignment horizontal="center" vertical="center" wrapText="1"/>
    </xf>
    <xf numFmtId="1" fontId="18" fillId="0" borderId="27" xfId="2" applyNumberFormat="1" applyFont="1" applyFill="1" applyBorder="1" applyAlignment="1">
      <alignment horizontal="center" vertical="center" shrinkToFit="1"/>
    </xf>
    <xf numFmtId="0" fontId="19" fillId="0" borderId="27" xfId="2" applyFont="1" applyFill="1" applyBorder="1" applyAlignment="1">
      <alignment horizontal="center" vertical="center" wrapText="1"/>
    </xf>
    <xf numFmtId="0" fontId="19" fillId="7" borderId="27" xfId="2" applyFont="1" applyFill="1" applyBorder="1" applyAlignment="1">
      <alignment horizontal="center" vertical="center" wrapText="1"/>
    </xf>
    <xf numFmtId="0" fontId="19" fillId="0" borderId="27" xfId="2" applyFont="1" applyFill="1" applyBorder="1" applyAlignment="1">
      <alignment horizontal="left" vertical="center" wrapText="1"/>
    </xf>
    <xf numFmtId="2" fontId="18" fillId="0" borderId="27" xfId="2" applyNumberFormat="1" applyFont="1" applyFill="1" applyBorder="1" applyAlignment="1">
      <alignment horizontal="center" vertical="center" shrinkToFit="1"/>
    </xf>
    <xf numFmtId="167" fontId="18" fillId="2" borderId="27" xfId="2" applyNumberFormat="1" applyFont="1" applyFill="1" applyBorder="1" applyAlignment="1">
      <alignment horizontal="center" vertical="center" shrinkToFit="1"/>
    </xf>
    <xf numFmtId="4" fontId="18" fillId="0" borderId="27" xfId="2" applyNumberFormat="1" applyFont="1" applyFill="1" applyBorder="1" applyAlignment="1">
      <alignment horizontal="right" vertical="center" shrinkToFit="1"/>
    </xf>
    <xf numFmtId="4" fontId="21" fillId="0" borderId="27" xfId="2" applyNumberFormat="1" applyFont="1" applyFill="1" applyBorder="1" applyAlignment="1">
      <alignment horizontal="right" vertical="center" shrinkToFit="1"/>
    </xf>
    <xf numFmtId="0" fontId="20" fillId="6" borderId="27" xfId="2" applyFont="1" applyFill="1" applyBorder="1" applyAlignment="1">
      <alignment horizontal="center" vertical="center" wrapText="1"/>
    </xf>
    <xf numFmtId="4" fontId="16" fillId="6" borderId="27" xfId="2" applyNumberFormat="1" applyFont="1" applyFill="1" applyBorder="1" applyAlignment="1">
      <alignment horizontal="center" vertical="center" wrapText="1"/>
    </xf>
    <xf numFmtId="168" fontId="18" fillId="0" borderId="27" xfId="2" applyNumberFormat="1" applyFont="1" applyFill="1" applyBorder="1" applyAlignment="1">
      <alignment horizontal="center" vertical="center" shrinkToFit="1"/>
    </xf>
    <xf numFmtId="4" fontId="16" fillId="0" borderId="21" xfId="2" applyNumberFormat="1" applyFont="1" applyFill="1" applyBorder="1" applyAlignment="1">
      <alignment vertical="center" wrapText="1"/>
    </xf>
    <xf numFmtId="0" fontId="16" fillId="8" borderId="27" xfId="2" applyFont="1" applyFill="1" applyBorder="1" applyAlignment="1">
      <alignment horizontal="center" vertical="center" wrapText="1"/>
    </xf>
    <xf numFmtId="0" fontId="16" fillId="9" borderId="27" xfId="2" applyFont="1" applyFill="1" applyBorder="1" applyAlignment="1">
      <alignment horizontal="center" vertical="center" wrapText="1"/>
    </xf>
    <xf numFmtId="0" fontId="20" fillId="9" borderId="27" xfId="2" applyFont="1" applyFill="1" applyBorder="1" applyAlignment="1">
      <alignment horizontal="center" vertical="center" wrapText="1"/>
    </xf>
    <xf numFmtId="0" fontId="16" fillId="10" borderId="27" xfId="2" applyFont="1" applyFill="1" applyBorder="1" applyAlignment="1">
      <alignment horizontal="center" vertical="center" wrapText="1"/>
    </xf>
    <xf numFmtId="167" fontId="18" fillId="0" borderId="27" xfId="2" applyNumberFormat="1" applyFont="1" applyFill="1" applyBorder="1" applyAlignment="1">
      <alignment horizontal="center" vertical="center" shrinkToFit="1"/>
    </xf>
    <xf numFmtId="168" fontId="18" fillId="0" borderId="27" xfId="2" applyNumberFormat="1" applyFont="1" applyFill="1" applyBorder="1" applyAlignment="1">
      <alignment horizontal="right" vertical="center" shrinkToFit="1"/>
    </xf>
    <xf numFmtId="0" fontId="19" fillId="0" borderId="19" xfId="2" applyFont="1" applyFill="1" applyBorder="1" applyAlignment="1">
      <alignment vertical="center" wrapText="1"/>
    </xf>
    <xf numFmtId="0" fontId="19" fillId="0" borderId="20" xfId="2" applyFont="1" applyFill="1" applyBorder="1" applyAlignment="1">
      <alignment vertical="center" wrapText="1"/>
    </xf>
    <xf numFmtId="0" fontId="19" fillId="0" borderId="21" xfId="2" applyFont="1" applyFill="1" applyBorder="1" applyAlignment="1">
      <alignment vertical="center" wrapText="1"/>
    </xf>
    <xf numFmtId="0" fontId="18" fillId="0" borderId="27" xfId="2" applyFont="1" applyFill="1" applyBorder="1" applyAlignment="1">
      <alignment horizontal="left" vertical="center" wrapText="1"/>
    </xf>
    <xf numFmtId="0" fontId="18" fillId="0" borderId="27" xfId="2" applyFont="1" applyFill="1" applyBorder="1" applyAlignment="1">
      <alignment horizontal="center" vertical="center" wrapText="1"/>
    </xf>
    <xf numFmtId="2" fontId="15" fillId="2" borderId="19" xfId="2" applyNumberFormat="1" applyFont="1" applyFill="1" applyBorder="1" applyAlignment="1">
      <alignment horizontal="center" vertical="center" shrinkToFit="1"/>
    </xf>
    <xf numFmtId="0" fontId="17" fillId="10" borderId="27" xfId="2" applyFont="1" applyFill="1" applyBorder="1" applyAlignment="1">
      <alignment horizontal="center" vertical="center" wrapText="1"/>
    </xf>
    <xf numFmtId="168" fontId="16" fillId="0" borderId="21" xfId="2" applyNumberFormat="1" applyFont="1" applyFill="1" applyBorder="1" applyAlignment="1">
      <alignment vertical="center" wrapText="1"/>
    </xf>
    <xf numFmtId="0" fontId="14" fillId="2" borderId="19" xfId="2" applyFont="1" applyFill="1" applyBorder="1" applyAlignment="1">
      <alignment horizontal="center" vertical="center" wrapText="1"/>
    </xf>
    <xf numFmtId="4" fontId="13" fillId="2" borderId="31" xfId="2" applyNumberFormat="1" applyFont="1" applyFill="1" applyBorder="1" applyAlignment="1">
      <alignment horizontal="right" vertical="center" shrinkToFit="1"/>
    </xf>
    <xf numFmtId="2" fontId="15" fillId="2" borderId="1" xfId="2" applyNumberFormat="1" applyFont="1" applyFill="1" applyBorder="1" applyAlignment="1">
      <alignment horizontal="center" vertical="center" shrinkToFit="1"/>
    </xf>
    <xf numFmtId="4" fontId="15" fillId="2" borderId="1" xfId="2" applyNumberFormat="1" applyFont="1" applyFill="1" applyBorder="1" applyAlignment="1">
      <alignment horizontal="right" vertical="center" shrinkToFit="1"/>
    </xf>
    <xf numFmtId="4" fontId="15" fillId="2" borderId="27" xfId="2" applyNumberFormat="1" applyFont="1" applyFill="1" applyBorder="1" applyAlignment="1">
      <alignment horizontal="center" vertical="center" shrinkToFit="1"/>
    </xf>
    <xf numFmtId="4" fontId="15" fillId="2" borderId="28" xfId="2" applyNumberFormat="1" applyFont="1" applyFill="1" applyBorder="1" applyAlignment="1">
      <alignment horizontal="center" vertical="center" shrinkToFit="1"/>
    </xf>
    <xf numFmtId="4" fontId="15" fillId="2" borderId="1" xfId="2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/>
    <xf numFmtId="4" fontId="0" fillId="0" borderId="1" xfId="0" applyNumberForma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169" fontId="2" fillId="0" borderId="1" xfId="0" applyNumberFormat="1" applyFont="1" applyBorder="1" applyAlignment="1">
      <alignment horizontal="right" vertical="center"/>
    </xf>
    <xf numFmtId="0" fontId="2" fillId="3" borderId="2" xfId="0" applyFont="1" applyFill="1" applyBorder="1" applyAlignment="1">
      <alignment horizontal="left"/>
    </xf>
    <xf numFmtId="10" fontId="0" fillId="0" borderId="4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164" fontId="0" fillId="2" borderId="4" xfId="0" applyNumberFormat="1" applyFill="1" applyBorder="1" applyAlignment="1">
      <alignment horizontal="center" vertical="center"/>
    </xf>
    <xf numFmtId="0" fontId="5" fillId="4" borderId="16" xfId="2" applyFont="1" applyFill="1" applyBorder="1" applyAlignment="1">
      <alignment horizontal="center" vertical="top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0" fontId="0" fillId="0" borderId="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3" borderId="8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164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64" fontId="0" fillId="3" borderId="9" xfId="0" applyNumberFormat="1" applyFill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0" fillId="2" borderId="6" xfId="0" applyFill="1" applyBorder="1"/>
    <xf numFmtId="0" fontId="0" fillId="0" borderId="1" xfId="0" applyBorder="1" applyAlignment="1">
      <alignment horizontal="center" vertical="center"/>
    </xf>
    <xf numFmtId="4" fontId="11" fillId="5" borderId="27" xfId="2" applyNumberFormat="1" applyFont="1" applyFill="1" applyBorder="1" applyAlignment="1">
      <alignment horizontal="center" vertical="center" wrapText="1"/>
    </xf>
    <xf numFmtId="165" fontId="7" fillId="0" borderId="0" xfId="2" applyNumberFormat="1" applyFont="1" applyFill="1" applyBorder="1" applyAlignment="1">
      <alignment horizontal="center" vertical="top" shrinkToFit="1"/>
    </xf>
    <xf numFmtId="0" fontId="0" fillId="0" borderId="1" xfId="0" applyBorder="1" applyAlignment="1">
      <alignment horizontal="center" vertical="center"/>
    </xf>
    <xf numFmtId="0" fontId="3" fillId="0" borderId="0" xfId="2" applyFill="1" applyBorder="1" applyAlignment="1">
      <alignment horizontal="left" wrapText="1"/>
    </xf>
    <xf numFmtId="1" fontId="7" fillId="0" borderId="0" xfId="2" applyNumberFormat="1" applyFont="1" applyFill="1" applyBorder="1" applyAlignment="1">
      <alignment horizontal="center" vertical="top" shrinkToFit="1"/>
    </xf>
    <xf numFmtId="1" fontId="7" fillId="0" borderId="22" xfId="2" applyNumberFormat="1" applyFont="1" applyFill="1" applyBorder="1" applyAlignment="1">
      <alignment horizontal="center" vertical="top" shrinkToFit="1"/>
    </xf>
    <xf numFmtId="0" fontId="3" fillId="0" borderId="25" xfId="2" applyFill="1" applyBorder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3" fillId="0" borderId="35" xfId="2" applyFill="1" applyBorder="1" applyAlignment="1">
      <alignment horizontal="left" vertical="top"/>
    </xf>
    <xf numFmtId="0" fontId="3" fillId="0" borderId="37" xfId="2" applyFill="1" applyBorder="1" applyAlignment="1">
      <alignment horizontal="left" vertical="top"/>
    </xf>
    <xf numFmtId="0" fontId="5" fillId="4" borderId="43" xfId="2" applyFont="1" applyFill="1" applyBorder="1" applyAlignment="1">
      <alignment horizontal="center" vertical="center" wrapText="1"/>
    </xf>
    <xf numFmtId="0" fontId="6" fillId="0" borderId="36" xfId="2" applyFont="1" applyFill="1" applyBorder="1" applyAlignment="1">
      <alignment horizontal="right" vertical="top" wrapText="1" indent="1"/>
    </xf>
    <xf numFmtId="4" fontId="7" fillId="0" borderId="37" xfId="2" applyNumberFormat="1" applyFont="1" applyFill="1" applyBorder="1" applyAlignment="1">
      <alignment horizontal="right" vertical="top" shrinkToFit="1"/>
    </xf>
    <xf numFmtId="0" fontId="6" fillId="0" borderId="44" xfId="2" applyFont="1" applyFill="1" applyBorder="1" applyAlignment="1">
      <alignment horizontal="right" vertical="top" wrapText="1" indent="1"/>
    </xf>
    <xf numFmtId="4" fontId="8" fillId="0" borderId="46" xfId="2" applyNumberFormat="1" applyFont="1" applyFill="1" applyBorder="1" applyAlignment="1">
      <alignment horizontal="right" vertical="top" shrinkToFit="1"/>
    </xf>
    <xf numFmtId="0" fontId="5" fillId="0" borderId="36" xfId="2" applyFont="1" applyFill="1" applyBorder="1" applyAlignment="1">
      <alignment horizontal="left" vertical="top"/>
    </xf>
    <xf numFmtId="0" fontId="5" fillId="4" borderId="45" xfId="2" applyFont="1" applyFill="1" applyBorder="1" applyAlignment="1">
      <alignment horizontal="center" vertical="top" wrapText="1"/>
    </xf>
    <xf numFmtId="0" fontId="6" fillId="0" borderId="47" xfId="2" applyFont="1" applyFill="1" applyBorder="1" applyAlignment="1">
      <alignment horizontal="center" vertical="top" wrapText="1"/>
    </xf>
    <xf numFmtId="0" fontId="6" fillId="0" borderId="36" xfId="2" applyFont="1" applyFill="1" applyBorder="1" applyAlignment="1">
      <alignment horizontal="center" vertical="top" wrapText="1"/>
    </xf>
    <xf numFmtId="0" fontId="3" fillId="0" borderId="47" xfId="2" applyFill="1" applyBorder="1" applyAlignment="1">
      <alignment horizontal="left" wrapText="1"/>
    </xf>
    <xf numFmtId="0" fontId="5" fillId="4" borderId="39" xfId="2" applyFont="1" applyFill="1" applyBorder="1" applyAlignment="1">
      <alignment horizontal="center" vertical="top" wrapText="1"/>
    </xf>
    <xf numFmtId="0" fontId="3" fillId="0" borderId="44" xfId="2" applyFill="1" applyBorder="1" applyAlignment="1">
      <alignment horizontal="left" wrapText="1"/>
    </xf>
    <xf numFmtId="0" fontId="3" fillId="0" borderId="48" xfId="2" applyFill="1" applyBorder="1" applyAlignment="1">
      <alignment horizontal="left" vertical="center" wrapText="1"/>
    </xf>
    <xf numFmtId="0" fontId="5" fillId="0" borderId="49" xfId="2" applyFont="1" applyFill="1" applyBorder="1" applyAlignment="1">
      <alignment horizontal="left" vertical="top" wrapText="1"/>
    </xf>
    <xf numFmtId="0" fontId="3" fillId="0" borderId="51" xfId="2" applyFill="1" applyBorder="1" applyAlignment="1">
      <alignment horizontal="left" vertical="center" wrapText="1"/>
    </xf>
    <xf numFmtId="0" fontId="3" fillId="0" borderId="51" xfId="2" applyFill="1" applyBorder="1" applyAlignment="1">
      <alignment horizontal="left" vertical="top"/>
    </xf>
    <xf numFmtId="0" fontId="3" fillId="0" borderId="52" xfId="2" applyFill="1" applyBorder="1" applyAlignment="1">
      <alignment horizontal="left" vertical="top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3" xfId="0" applyBorder="1"/>
    <xf numFmtId="0" fontId="2" fillId="0" borderId="38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0" xfId="0" applyFont="1" applyBorder="1"/>
    <xf numFmtId="0" fontId="2" fillId="0" borderId="37" xfId="0" applyFont="1" applyBorder="1"/>
    <xf numFmtId="17" fontId="0" fillId="0" borderId="42" xfId="0" quotePrefix="1" applyNumberFormat="1" applyBorder="1" applyAlignment="1">
      <alignment horizontal="left" vertical="center"/>
    </xf>
    <xf numFmtId="0" fontId="0" fillId="0" borderId="0" xfId="0" applyBorder="1"/>
    <xf numFmtId="0" fontId="0" fillId="0" borderId="37" xfId="0" applyBorder="1"/>
    <xf numFmtId="0" fontId="0" fillId="0" borderId="38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21" fillId="0" borderId="0" xfId="2" applyFont="1" applyFill="1" applyBorder="1" applyAlignment="1">
      <alignment horizontal="right" vertical="center" wrapText="1"/>
    </xf>
    <xf numFmtId="4" fontId="16" fillId="0" borderId="0" xfId="2" applyNumberFormat="1" applyFont="1" applyFill="1" applyBorder="1" applyAlignment="1">
      <alignment vertical="center" wrapText="1"/>
    </xf>
    <xf numFmtId="17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71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70" fontId="0" fillId="0" borderId="43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/>
    </xf>
    <xf numFmtId="0" fontId="0" fillId="0" borderId="42" xfId="0" applyBorder="1" applyAlignment="1">
      <alignment horizontal="center" vertical="center"/>
    </xf>
    <xf numFmtId="4" fontId="2" fillId="0" borderId="43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0" fillId="0" borderId="5" xfId="0" applyBorder="1" applyAlignment="1">
      <alignment vertic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0" fontId="0" fillId="0" borderId="15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10" fontId="0" fillId="0" borderId="0" xfId="0" applyNumberFormat="1"/>
    <xf numFmtId="0" fontId="0" fillId="0" borderId="0" xfId="0" applyFont="1" applyAlignment="1">
      <alignment vertical="center"/>
    </xf>
    <xf numFmtId="10" fontId="2" fillId="12" borderId="67" xfId="1" applyNumberFormat="1" applyFont="1" applyFill="1" applyBorder="1" applyAlignment="1">
      <alignment horizontal="center"/>
    </xf>
    <xf numFmtId="0" fontId="2" fillId="3" borderId="67" xfId="0" applyFont="1" applyFill="1" applyBorder="1" applyAlignment="1">
      <alignment horizontal="center"/>
    </xf>
    <xf numFmtId="0" fontId="0" fillId="0" borderId="0" xfId="4" applyFont="1" applyAlignment="1">
      <alignment horizontal="center" vertical="top"/>
    </xf>
    <xf numFmtId="0" fontId="0" fillId="0" borderId="0" xfId="4" applyFont="1" applyAlignment="1">
      <alignment vertical="center"/>
    </xf>
    <xf numFmtId="0" fontId="25" fillId="0" borderId="0" xfId="0" applyFont="1" applyAlignment="1">
      <alignment horizontal="right" vertical="center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 vertical="top"/>
    </xf>
    <xf numFmtId="0" fontId="0" fillId="0" borderId="0" xfId="0" applyAlignment="1"/>
    <xf numFmtId="0" fontId="0" fillId="1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43" fontId="29" fillId="11" borderId="1" xfId="3" applyFont="1" applyFill="1" applyBorder="1" applyAlignment="1">
      <alignment vertical="center"/>
    </xf>
    <xf numFmtId="0" fontId="29" fillId="15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right"/>
    </xf>
    <xf numFmtId="0" fontId="0" fillId="15" borderId="3" xfId="0" applyFill="1" applyBorder="1" applyAlignment="1">
      <alignment vertical="center"/>
    </xf>
    <xf numFmtId="0" fontId="0" fillId="15" borderId="1" xfId="0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center" wrapText="1"/>
    </xf>
    <xf numFmtId="171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73" fontId="0" fillId="2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73" fontId="0" fillId="15" borderId="1" xfId="0" applyNumberFormat="1" applyFill="1" applyBorder="1" applyAlignment="1">
      <alignment vertical="center"/>
    </xf>
    <xf numFmtId="2" fontId="29" fillId="11" borderId="1" xfId="3" applyNumberFormat="1" applyFont="1" applyFill="1" applyBorder="1" applyAlignment="1">
      <alignment vertical="center"/>
    </xf>
    <xf numFmtId="43" fontId="30" fillId="11" borderId="1" xfId="3" applyFont="1" applyFill="1" applyBorder="1" applyAlignment="1">
      <alignment vertical="center"/>
    </xf>
    <xf numFmtId="172" fontId="30" fillId="15" borderId="1" xfId="0" applyNumberFormat="1" applyFont="1" applyFill="1" applyBorder="1" applyAlignment="1">
      <alignment vertical="center"/>
    </xf>
    <xf numFmtId="0" fontId="30" fillId="15" borderId="1" xfId="0" applyFont="1" applyFill="1" applyBorder="1" applyAlignment="1">
      <alignment vertical="center"/>
    </xf>
    <xf numFmtId="0" fontId="30" fillId="11" borderId="1" xfId="3" applyNumberFormat="1" applyFont="1" applyFill="1" applyBorder="1" applyAlignment="1">
      <alignment vertical="center"/>
    </xf>
    <xf numFmtId="169" fontId="0" fillId="0" borderId="0" xfId="0" applyNumberFormat="1" applyAlignment="1">
      <alignment vertical="center"/>
    </xf>
    <xf numFmtId="4" fontId="0" fillId="3" borderId="4" xfId="0" applyNumberFormat="1" applyFill="1" applyBorder="1" applyAlignment="1">
      <alignment horizontal="center" vertical="center"/>
    </xf>
    <xf numFmtId="4" fontId="0" fillId="3" borderId="7" xfId="0" applyNumberFormat="1" applyFill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" fontId="0" fillId="0" borderId="15" xfId="0" quotePrefix="1" applyNumberFormat="1" applyBorder="1" applyAlignment="1">
      <alignment horizontal="left" vertical="center"/>
    </xf>
    <xf numFmtId="0" fontId="0" fillId="0" borderId="13" xfId="0" applyNumberFormat="1" applyBorder="1" applyAlignment="1">
      <alignment horizontal="left" vertical="center"/>
    </xf>
    <xf numFmtId="4" fontId="0" fillId="0" borderId="14" xfId="0" applyNumberFormat="1" applyBorder="1" applyAlignment="1">
      <alignment horizontal="left" vertical="center"/>
    </xf>
    <xf numFmtId="4" fontId="0" fillId="0" borderId="9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0" fontId="0" fillId="3" borderId="6" xfId="0" applyNumberFormat="1" applyFill="1" applyBorder="1" applyAlignment="1">
      <alignment horizontal="center" vertical="center"/>
    </xf>
    <xf numFmtId="10" fontId="0" fillId="2" borderId="6" xfId="1" applyNumberFormat="1" applyFont="1" applyFill="1" applyBorder="1" applyAlignment="1">
      <alignment horizontal="center" vertical="center"/>
    </xf>
    <xf numFmtId="10" fontId="0" fillId="2" borderId="3" xfId="1" applyNumberFormat="1" applyFont="1" applyFill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56" xfId="0" applyNumberFormat="1" applyBorder="1" applyAlignment="1">
      <alignment horizontal="left" vertical="center"/>
    </xf>
    <xf numFmtId="0" fontId="0" fillId="0" borderId="3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55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0" fontId="0" fillId="2" borderId="53" xfId="1" applyNumberFormat="1" applyFont="1" applyFill="1" applyBorder="1" applyAlignment="1">
      <alignment horizontal="center" vertical="center"/>
    </xf>
    <xf numFmtId="10" fontId="0" fillId="0" borderId="53" xfId="0" applyNumberFormat="1" applyBorder="1" applyAlignment="1">
      <alignment horizontal="center" vertical="center"/>
    </xf>
    <xf numFmtId="4" fontId="0" fillId="0" borderId="54" xfId="0" applyNumberFormat="1" applyBorder="1" applyAlignment="1">
      <alignment horizontal="left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2" fillId="0" borderId="1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13" fillId="2" borderId="19" xfId="2" applyNumberFormat="1" applyFont="1" applyFill="1" applyBorder="1" applyAlignment="1">
      <alignment horizontal="center" vertical="center" shrinkToFit="1"/>
    </xf>
    <xf numFmtId="2" fontId="13" fillId="2" borderId="21" xfId="2" applyNumberFormat="1" applyFont="1" applyFill="1" applyBorder="1" applyAlignment="1">
      <alignment horizontal="center" vertical="center" shrinkToFit="1"/>
    </xf>
    <xf numFmtId="0" fontId="21" fillId="0" borderId="19" xfId="2" applyFont="1" applyFill="1" applyBorder="1" applyAlignment="1">
      <alignment horizontal="right" vertical="center" wrapText="1"/>
    </xf>
    <xf numFmtId="0" fontId="21" fillId="0" borderId="20" xfId="2" applyFont="1" applyFill="1" applyBorder="1" applyAlignment="1">
      <alignment horizontal="right" vertical="center" wrapText="1"/>
    </xf>
    <xf numFmtId="0" fontId="17" fillId="8" borderId="19" xfId="2" applyFont="1" applyFill="1" applyBorder="1" applyAlignment="1">
      <alignment horizontal="center" vertical="center" wrapText="1"/>
    </xf>
    <xf numFmtId="0" fontId="16" fillId="8" borderId="20" xfId="2" applyFont="1" applyFill="1" applyBorder="1" applyAlignment="1">
      <alignment horizontal="center" vertical="center" wrapText="1"/>
    </xf>
    <xf numFmtId="0" fontId="16" fillId="8" borderId="21" xfId="2" applyFont="1" applyFill="1" applyBorder="1" applyAlignment="1">
      <alignment horizontal="center" vertical="center" wrapText="1"/>
    </xf>
    <xf numFmtId="0" fontId="19" fillId="0" borderId="19" xfId="2" applyFont="1" applyFill="1" applyBorder="1" applyAlignment="1">
      <alignment horizontal="left" vertical="center" wrapText="1"/>
    </xf>
    <xf numFmtId="0" fontId="19" fillId="0" borderId="20" xfId="2" applyFont="1" applyFill="1" applyBorder="1" applyAlignment="1">
      <alignment horizontal="left" vertical="center" wrapText="1"/>
    </xf>
    <xf numFmtId="0" fontId="19" fillId="0" borderId="21" xfId="2" applyFont="1" applyFill="1" applyBorder="1" applyAlignment="1">
      <alignment horizontal="left" vertical="center" wrapText="1"/>
    </xf>
    <xf numFmtId="0" fontId="17" fillId="8" borderId="20" xfId="2" applyFont="1" applyFill="1" applyBorder="1" applyAlignment="1">
      <alignment horizontal="center" vertical="center" wrapText="1"/>
    </xf>
    <xf numFmtId="0" fontId="16" fillId="9" borderId="19" xfId="2" applyFont="1" applyFill="1" applyBorder="1" applyAlignment="1">
      <alignment horizontal="center" vertical="center" wrapText="1"/>
    </xf>
    <xf numFmtId="0" fontId="16" fillId="9" borderId="20" xfId="2" applyFont="1" applyFill="1" applyBorder="1" applyAlignment="1">
      <alignment horizontal="center" vertical="center" wrapText="1"/>
    </xf>
    <xf numFmtId="0" fontId="16" fillId="9" borderId="21" xfId="2" applyFont="1" applyFill="1" applyBorder="1" applyAlignment="1">
      <alignment horizontal="center" vertical="center" wrapText="1"/>
    </xf>
    <xf numFmtId="0" fontId="16" fillId="0" borderId="19" xfId="2" applyFont="1" applyFill="1" applyBorder="1" applyAlignment="1">
      <alignment horizontal="right" vertical="center" wrapText="1"/>
    </xf>
    <xf numFmtId="0" fontId="16" fillId="0" borderId="20" xfId="2" applyFont="1" applyFill="1" applyBorder="1" applyAlignment="1">
      <alignment horizontal="right" vertical="center" wrapText="1"/>
    </xf>
    <xf numFmtId="0" fontId="16" fillId="0" borderId="21" xfId="2" applyFont="1" applyFill="1" applyBorder="1" applyAlignment="1">
      <alignment horizontal="right" vertical="center" wrapText="1"/>
    </xf>
    <xf numFmtId="0" fontId="16" fillId="10" borderId="19" xfId="2" applyFont="1" applyFill="1" applyBorder="1" applyAlignment="1">
      <alignment horizontal="center" vertical="center" wrapText="1"/>
    </xf>
    <xf numFmtId="0" fontId="16" fillId="10" borderId="20" xfId="2" applyFont="1" applyFill="1" applyBorder="1" applyAlignment="1">
      <alignment horizontal="center" vertical="center" wrapText="1"/>
    </xf>
    <xf numFmtId="0" fontId="16" fillId="10" borderId="21" xfId="2" applyFont="1" applyFill="1" applyBorder="1" applyAlignment="1">
      <alignment horizontal="center" vertical="center" wrapText="1"/>
    </xf>
    <xf numFmtId="0" fontId="16" fillId="6" borderId="19" xfId="2" applyFont="1" applyFill="1" applyBorder="1" applyAlignment="1">
      <alignment horizontal="center" vertical="center" wrapText="1"/>
    </xf>
    <xf numFmtId="0" fontId="16" fillId="6" borderId="20" xfId="2" applyFont="1" applyFill="1" applyBorder="1" applyAlignment="1">
      <alignment horizontal="center" vertical="center" wrapText="1"/>
    </xf>
    <xf numFmtId="0" fontId="16" fillId="6" borderId="21" xfId="2" applyFont="1" applyFill="1" applyBorder="1" applyAlignment="1">
      <alignment horizontal="center" vertical="center" wrapText="1"/>
    </xf>
    <xf numFmtId="0" fontId="13" fillId="2" borderId="19" xfId="2" applyFont="1" applyFill="1" applyBorder="1" applyAlignment="1">
      <alignment horizontal="center" vertical="center" wrapText="1"/>
    </xf>
    <xf numFmtId="0" fontId="11" fillId="2" borderId="21" xfId="2" applyFont="1" applyFill="1" applyBorder="1" applyAlignment="1">
      <alignment horizontal="center" vertical="center" wrapText="1"/>
    </xf>
    <xf numFmtId="0" fontId="11" fillId="2" borderId="19" xfId="2" applyFont="1" applyFill="1" applyBorder="1" applyAlignment="1">
      <alignment horizontal="left" vertical="center" wrapText="1"/>
    </xf>
    <xf numFmtId="0" fontId="11" fillId="2" borderId="20" xfId="2" applyFont="1" applyFill="1" applyBorder="1" applyAlignment="1">
      <alignment horizontal="left" vertical="center" wrapText="1"/>
    </xf>
    <xf numFmtId="0" fontId="11" fillId="2" borderId="25" xfId="2" applyFont="1" applyFill="1" applyBorder="1" applyAlignment="1">
      <alignment horizontal="left" vertical="center" wrapText="1"/>
    </xf>
    <xf numFmtId="0" fontId="11" fillId="2" borderId="26" xfId="2" applyFont="1" applyFill="1" applyBorder="1" applyAlignment="1">
      <alignment horizontal="left" vertical="center" wrapText="1"/>
    </xf>
    <xf numFmtId="0" fontId="3" fillId="2" borderId="19" xfId="2" applyFill="1" applyBorder="1" applyAlignment="1">
      <alignment horizontal="left" vertical="center" wrapText="1"/>
    </xf>
    <xf numFmtId="0" fontId="3" fillId="2" borderId="21" xfId="2" applyFill="1" applyBorder="1" applyAlignment="1">
      <alignment horizontal="left" vertical="center" wrapText="1"/>
    </xf>
    <xf numFmtId="0" fontId="11" fillId="2" borderId="30" xfId="2" applyFont="1" applyFill="1" applyBorder="1" applyAlignment="1">
      <alignment horizontal="center" vertical="center" wrapText="1"/>
    </xf>
    <xf numFmtId="0" fontId="11" fillId="2" borderId="29" xfId="2" applyFont="1" applyFill="1" applyBorder="1" applyAlignment="1">
      <alignment horizontal="center" vertical="center" wrapText="1"/>
    </xf>
    <xf numFmtId="0" fontId="11" fillId="2" borderId="19" xfId="2" applyFont="1" applyFill="1" applyBorder="1" applyAlignment="1">
      <alignment horizontal="center" vertical="center" wrapText="1"/>
    </xf>
    <xf numFmtId="0" fontId="3" fillId="2" borderId="19" xfId="2" applyFill="1" applyBorder="1" applyAlignment="1">
      <alignment horizontal="center" vertical="center" wrapText="1"/>
    </xf>
    <xf numFmtId="0" fontId="3" fillId="2" borderId="20" xfId="2" applyFill="1" applyBorder="1" applyAlignment="1">
      <alignment horizontal="center" vertical="center" wrapText="1"/>
    </xf>
    <xf numFmtId="0" fontId="3" fillId="2" borderId="21" xfId="2" applyFill="1" applyBorder="1" applyAlignment="1">
      <alignment horizontal="center" vertical="center" wrapText="1"/>
    </xf>
    <xf numFmtId="0" fontId="9" fillId="5" borderId="22" xfId="2" applyFont="1" applyFill="1" applyBorder="1" applyAlignment="1">
      <alignment horizontal="center" vertical="center" wrapText="1"/>
    </xf>
    <xf numFmtId="0" fontId="11" fillId="2" borderId="21" xfId="2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28" fillId="14" borderId="2" xfId="0" applyFont="1" applyFill="1" applyBorder="1" applyAlignment="1">
      <alignment horizontal="center" vertical="center" wrapText="1"/>
    </xf>
    <xf numFmtId="0" fontId="28" fillId="14" borderId="6" xfId="0" applyFont="1" applyFill="1" applyBorder="1" applyAlignment="1">
      <alignment horizontal="center" vertical="center" wrapText="1"/>
    </xf>
    <xf numFmtId="0" fontId="28" fillId="14" borderId="3" xfId="0" applyFont="1" applyFill="1" applyBorder="1" applyAlignment="1">
      <alignment horizontal="center" vertical="center" wrapText="1"/>
    </xf>
    <xf numFmtId="0" fontId="28" fillId="13" borderId="2" xfId="0" applyFont="1" applyFill="1" applyBorder="1" applyAlignment="1">
      <alignment horizontal="center" vertical="center" wrapText="1"/>
    </xf>
    <xf numFmtId="0" fontId="28" fillId="13" borderId="3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top" wrapText="1"/>
    </xf>
    <xf numFmtId="0" fontId="27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4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3" borderId="68" xfId="0" applyFont="1" applyFill="1" applyBorder="1" applyAlignment="1">
      <alignment horizontal="center"/>
    </xf>
    <xf numFmtId="0" fontId="2" fillId="3" borderId="69" xfId="0" applyFont="1" applyFill="1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3" fillId="0" borderId="10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37" xfId="0" applyFont="1" applyBorder="1" applyAlignment="1">
      <alignment horizontal="right" vertical="center"/>
    </xf>
    <xf numFmtId="2" fontId="7" fillId="0" borderId="22" xfId="2" applyNumberFormat="1" applyFont="1" applyFill="1" applyBorder="1" applyAlignment="1">
      <alignment horizontal="right" vertical="top" shrinkToFit="1"/>
    </xf>
    <xf numFmtId="2" fontId="7" fillId="0" borderId="32" xfId="2" applyNumberFormat="1" applyFont="1" applyFill="1" applyBorder="1" applyAlignment="1">
      <alignment horizontal="right" vertical="top" shrinkToFit="1"/>
    </xf>
    <xf numFmtId="0" fontId="3" fillId="0" borderId="0" xfId="2" applyFill="1" applyBorder="1" applyAlignment="1">
      <alignment horizontal="left" wrapText="1"/>
    </xf>
    <xf numFmtId="4" fontId="8" fillId="0" borderId="49" xfId="2" applyNumberFormat="1" applyFont="1" applyFill="1" applyBorder="1" applyAlignment="1">
      <alignment horizontal="right" vertical="top" shrinkToFit="1"/>
    </xf>
    <xf numFmtId="4" fontId="8" fillId="0" borderId="50" xfId="2" applyNumberFormat="1" applyFont="1" applyFill="1" applyBorder="1" applyAlignment="1">
      <alignment horizontal="right" vertical="top" shrinkToFit="1"/>
    </xf>
    <xf numFmtId="0" fontId="3" fillId="0" borderId="51" xfId="2" applyFill="1" applyBorder="1" applyAlignment="1">
      <alignment horizontal="left" vertical="center" wrapText="1"/>
    </xf>
    <xf numFmtId="0" fontId="5" fillId="0" borderId="36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left" vertical="top" wrapText="1"/>
    </xf>
    <xf numFmtId="0" fontId="5" fillId="0" borderId="37" xfId="2" applyFont="1" applyFill="1" applyBorder="1" applyAlignment="1">
      <alignment horizontal="left" vertical="top" wrapText="1"/>
    </xf>
    <xf numFmtId="0" fontId="5" fillId="4" borderId="16" xfId="2" applyFont="1" applyFill="1" applyBorder="1" applyAlignment="1">
      <alignment horizontal="left" vertical="top" wrapText="1" indent="2"/>
    </xf>
    <xf numFmtId="0" fontId="5" fillId="4" borderId="17" xfId="2" applyFont="1" applyFill="1" applyBorder="1" applyAlignment="1">
      <alignment horizontal="left" vertical="top" wrapText="1" indent="2"/>
    </xf>
    <xf numFmtId="4" fontId="7" fillId="0" borderId="25" xfId="2" applyNumberFormat="1" applyFont="1" applyFill="1" applyBorder="1" applyAlignment="1">
      <alignment horizontal="right" vertical="top" shrinkToFit="1"/>
    </xf>
    <xf numFmtId="4" fontId="7" fillId="0" borderId="23" xfId="2" applyNumberFormat="1" applyFont="1" applyFill="1" applyBorder="1" applyAlignment="1">
      <alignment horizontal="right" vertical="top" shrinkToFit="1"/>
    </xf>
    <xf numFmtId="1" fontId="7" fillId="0" borderId="0" xfId="2" applyNumberFormat="1" applyFont="1" applyFill="1" applyBorder="1" applyAlignment="1">
      <alignment horizontal="center" vertical="top" shrinkToFit="1"/>
    </xf>
    <xf numFmtId="2" fontId="7" fillId="0" borderId="0" xfId="2" applyNumberFormat="1" applyFont="1" applyFill="1" applyBorder="1" applyAlignment="1">
      <alignment horizontal="center" vertical="top" shrinkToFit="1"/>
    </xf>
    <xf numFmtId="1" fontId="7" fillId="0" borderId="22" xfId="2" applyNumberFormat="1" applyFont="1" applyFill="1" applyBorder="1" applyAlignment="1">
      <alignment horizontal="center" vertical="top" shrinkToFit="1"/>
    </xf>
    <xf numFmtId="2" fontId="7" fillId="0" borderId="22" xfId="2" applyNumberFormat="1" applyFont="1" applyFill="1" applyBorder="1" applyAlignment="1">
      <alignment horizontal="center" vertical="top" shrinkToFit="1"/>
    </xf>
    <xf numFmtId="0" fontId="3" fillId="0" borderId="25" xfId="2" applyFill="1" applyBorder="1" applyAlignment="1">
      <alignment horizontal="left" wrapText="1"/>
    </xf>
    <xf numFmtId="0" fontId="5" fillId="0" borderId="25" xfId="2" applyFont="1" applyFill="1" applyBorder="1" applyAlignment="1">
      <alignment horizontal="left" vertical="top" wrapText="1" indent="1"/>
    </xf>
    <xf numFmtId="0" fontId="5" fillId="4" borderId="20" xfId="2" applyFont="1" applyFill="1" applyBorder="1" applyAlignment="1">
      <alignment horizontal="right" vertical="top" wrapText="1"/>
    </xf>
    <xf numFmtId="0" fontId="5" fillId="4" borderId="20" xfId="2" applyFont="1" applyFill="1" applyBorder="1" applyAlignment="1">
      <alignment horizontal="left" vertical="top" wrapText="1" indent="1"/>
    </xf>
    <xf numFmtId="1" fontId="7" fillId="0" borderId="25" xfId="2" applyNumberFormat="1" applyFont="1" applyFill="1" applyBorder="1" applyAlignment="1">
      <alignment horizontal="center" vertical="top" shrinkToFit="1"/>
    </xf>
    <xf numFmtId="2" fontId="7" fillId="0" borderId="25" xfId="2" applyNumberFormat="1" applyFont="1" applyFill="1" applyBorder="1" applyAlignment="1">
      <alignment horizontal="center" vertical="top" shrinkToFit="1"/>
    </xf>
    <xf numFmtId="0" fontId="6" fillId="0" borderId="22" xfId="2" applyFont="1" applyFill="1" applyBorder="1" applyAlignment="1">
      <alignment horizontal="left" vertical="top" wrapText="1" indent="1"/>
    </xf>
    <xf numFmtId="1" fontId="7" fillId="0" borderId="22" xfId="2" applyNumberFormat="1" applyFont="1" applyFill="1" applyBorder="1" applyAlignment="1">
      <alignment horizontal="right" vertical="top" indent="2" shrinkToFit="1"/>
    </xf>
    <xf numFmtId="168" fontId="7" fillId="0" borderId="0" xfId="2" applyNumberFormat="1" applyFont="1" applyFill="1" applyBorder="1" applyAlignment="1">
      <alignment horizontal="center" vertical="top" shrinkToFit="1"/>
    </xf>
    <xf numFmtId="0" fontId="5" fillId="0" borderId="45" xfId="2" applyFont="1" applyFill="1" applyBorder="1" applyAlignment="1">
      <alignment horizontal="right" vertical="top" wrapText="1"/>
    </xf>
    <xf numFmtId="0" fontId="5" fillId="0" borderId="20" xfId="2" applyFont="1" applyFill="1" applyBorder="1" applyAlignment="1">
      <alignment horizontal="right" vertical="top" wrapText="1"/>
    </xf>
    <xf numFmtId="0" fontId="6" fillId="0" borderId="45" xfId="2" applyFont="1" applyFill="1" applyBorder="1" applyAlignment="1">
      <alignment horizontal="left" vertical="top" wrapText="1"/>
    </xf>
    <xf numFmtId="0" fontId="3" fillId="0" borderId="20" xfId="2" applyFill="1" applyBorder="1" applyAlignment="1">
      <alignment horizontal="left" vertical="top" wrapText="1"/>
    </xf>
    <xf numFmtId="0" fontId="3" fillId="0" borderId="41" xfId="2" applyFill="1" applyBorder="1" applyAlignment="1">
      <alignment horizontal="left" vertical="top" wrapText="1"/>
    </xf>
    <xf numFmtId="0" fontId="6" fillId="0" borderId="0" xfId="2" applyFont="1" applyFill="1" applyBorder="1" applyAlignment="1">
      <alignment horizontal="left" vertical="top" wrapText="1" indent="1"/>
    </xf>
    <xf numFmtId="1" fontId="7" fillId="0" borderId="0" xfId="2" applyNumberFormat="1" applyFont="1" applyFill="1" applyBorder="1" applyAlignment="1">
      <alignment horizontal="right" vertical="top" indent="2" shrinkToFit="1"/>
    </xf>
    <xf numFmtId="0" fontId="5" fillId="0" borderId="36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left" vertical="top"/>
    </xf>
    <xf numFmtId="0" fontId="5" fillId="0" borderId="37" xfId="2" applyFont="1" applyFill="1" applyBorder="1" applyAlignment="1">
      <alignment horizontal="left" vertical="top"/>
    </xf>
    <xf numFmtId="0" fontId="5" fillId="4" borderId="42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top"/>
    </xf>
    <xf numFmtId="0" fontId="5" fillId="3" borderId="43" xfId="2" applyFont="1" applyFill="1" applyBorder="1" applyAlignment="1">
      <alignment horizontal="center" vertical="top"/>
    </xf>
    <xf numFmtId="0" fontId="4" fillId="4" borderId="39" xfId="2" applyFont="1" applyFill="1" applyBorder="1" applyAlignment="1">
      <alignment horizontal="center" vertical="top" wrapText="1"/>
    </xf>
    <xf numFmtId="0" fontId="4" fillId="4" borderId="16" xfId="2" applyFont="1" applyFill="1" applyBorder="1" applyAlignment="1">
      <alignment horizontal="center" vertical="top" wrapText="1"/>
    </xf>
    <xf numFmtId="0" fontId="4" fillId="4" borderId="40" xfId="2" applyFont="1" applyFill="1" applyBorder="1" applyAlignment="1">
      <alignment horizontal="center" vertical="top" wrapText="1"/>
    </xf>
    <xf numFmtId="0" fontId="3" fillId="0" borderId="36" xfId="2" applyFill="1" applyBorder="1" applyAlignment="1">
      <alignment horizontal="left" vertical="top" wrapText="1"/>
    </xf>
    <xf numFmtId="0" fontId="3" fillId="0" borderId="0" xfId="2" applyFill="1" applyBorder="1" applyAlignment="1">
      <alignment horizontal="left" vertical="top" wrapText="1"/>
    </xf>
    <xf numFmtId="0" fontId="3" fillId="0" borderId="18" xfId="2" applyFill="1" applyBorder="1" applyAlignment="1">
      <alignment horizontal="left" vertical="top" wrapText="1"/>
    </xf>
    <xf numFmtId="0" fontId="5" fillId="0" borderId="19" xfId="2" applyFont="1" applyFill="1" applyBorder="1" applyAlignment="1">
      <alignment horizontal="center" vertical="top" wrapText="1"/>
    </xf>
    <xf numFmtId="0" fontId="3" fillId="0" borderId="20" xfId="2" applyFill="1" applyBorder="1" applyAlignment="1">
      <alignment horizontal="center" vertical="top" wrapText="1"/>
    </xf>
    <xf numFmtId="0" fontId="3" fillId="0" borderId="21" xfId="2" applyFill="1" applyBorder="1" applyAlignment="1">
      <alignment horizontal="center" vertical="top" wrapText="1"/>
    </xf>
    <xf numFmtId="0" fontId="5" fillId="0" borderId="41" xfId="2" applyFont="1" applyFill="1" applyBorder="1" applyAlignment="1">
      <alignment horizontal="center" vertical="top" wrapText="1"/>
    </xf>
    <xf numFmtId="0" fontId="3" fillId="0" borderId="19" xfId="2" applyFill="1" applyBorder="1" applyAlignment="1">
      <alignment horizontal="left" vertical="top" wrapText="1" indent="1"/>
    </xf>
    <xf numFmtId="0" fontId="3" fillId="0" borderId="20" xfId="2" applyFill="1" applyBorder="1" applyAlignment="1">
      <alignment horizontal="left" vertical="top" wrapText="1" indent="1"/>
    </xf>
    <xf numFmtId="0" fontId="3" fillId="0" borderId="21" xfId="2" applyFill="1" applyBorder="1" applyAlignment="1">
      <alignment horizontal="left" vertical="top" wrapText="1" indent="1"/>
    </xf>
  </cellXfs>
  <cellStyles count="5">
    <cellStyle name="Normal" xfId="0" builtinId="0"/>
    <cellStyle name="Normal 2" xfId="4" xr:uid="{DD8D21DA-B45A-467D-8DF3-E23C39FF169A}"/>
    <cellStyle name="Normal 3" xfId="2" xr:uid="{00000000-0005-0000-0000-000001000000}"/>
    <cellStyle name="Porcentagem" xfId="1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417996</xdr:colOff>
      <xdr:row>3</xdr:row>
      <xdr:rowOff>67733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417996" cy="6487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417996</xdr:colOff>
      <xdr:row>3</xdr:row>
      <xdr:rowOff>67733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417996" cy="6487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417996</xdr:colOff>
      <xdr:row>3</xdr:row>
      <xdr:rowOff>58208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7996" cy="6487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141771</xdr:colOff>
      <xdr:row>3</xdr:row>
      <xdr:rowOff>20108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417996" cy="6392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19050</xdr:rowOff>
    </xdr:from>
    <xdr:to>
      <xdr:col>1</xdr:col>
      <xdr:colOff>140714</xdr:colOff>
      <xdr:row>2</xdr:row>
      <xdr:rowOff>180975</xdr:rowOff>
    </xdr:to>
    <xdr:pic>
      <xdr:nvPicPr>
        <xdr:cNvPr id="8" name="image1.jpeg">
          <a:extLst>
            <a:ext uri="{FF2B5EF4-FFF2-40B4-BE49-F238E27FC236}">
              <a16:creationId xmlns:a16="http://schemas.microsoft.com/office/drawing/2014/main" id="{BD24371E-B818-41B1-A067-6C11021B8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416938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0</xdr:row>
      <xdr:rowOff>19050</xdr:rowOff>
    </xdr:from>
    <xdr:to>
      <xdr:col>1</xdr:col>
      <xdr:colOff>140714</xdr:colOff>
      <xdr:row>2</xdr:row>
      <xdr:rowOff>180975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id="{938459CA-4643-4519-91B3-C1EA6C481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416938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0</xdr:row>
      <xdr:rowOff>19050</xdr:rowOff>
    </xdr:from>
    <xdr:to>
      <xdr:col>1</xdr:col>
      <xdr:colOff>140714</xdr:colOff>
      <xdr:row>2</xdr:row>
      <xdr:rowOff>104775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886B0B62-C290-4031-849F-7FB07173C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416938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0</xdr:row>
      <xdr:rowOff>19050</xdr:rowOff>
    </xdr:from>
    <xdr:to>
      <xdr:col>1</xdr:col>
      <xdr:colOff>140714</xdr:colOff>
      <xdr:row>2</xdr:row>
      <xdr:rowOff>28575</xdr:rowOff>
    </xdr:to>
    <xdr:pic>
      <xdr:nvPicPr>
        <xdr:cNvPr id="5" name="image1.jpeg">
          <a:extLst>
            <a:ext uri="{FF2B5EF4-FFF2-40B4-BE49-F238E27FC236}">
              <a16:creationId xmlns:a16="http://schemas.microsoft.com/office/drawing/2014/main" id="{8A1E4A65-8218-41C2-8437-760741E6A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416938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0</xdr:row>
      <xdr:rowOff>19050</xdr:rowOff>
    </xdr:from>
    <xdr:to>
      <xdr:col>1</xdr:col>
      <xdr:colOff>140714</xdr:colOff>
      <xdr:row>2</xdr:row>
      <xdr:rowOff>26458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5984DBE3-B115-42CC-9407-24F1EB27A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416938" cy="49318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0</xdr:row>
      <xdr:rowOff>19050</xdr:rowOff>
    </xdr:from>
    <xdr:to>
      <xdr:col>1</xdr:col>
      <xdr:colOff>140714</xdr:colOff>
      <xdr:row>2</xdr:row>
      <xdr:rowOff>104775</xdr:rowOff>
    </xdr:to>
    <xdr:pic>
      <xdr:nvPicPr>
        <xdr:cNvPr id="10" name="image1.jpeg">
          <a:extLst>
            <a:ext uri="{FF2B5EF4-FFF2-40B4-BE49-F238E27FC236}">
              <a16:creationId xmlns:a16="http://schemas.microsoft.com/office/drawing/2014/main" id="{88CD83BD-B06C-4B49-A586-07561DAF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416938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0</xdr:row>
      <xdr:rowOff>19050</xdr:rowOff>
    </xdr:from>
    <xdr:to>
      <xdr:col>1</xdr:col>
      <xdr:colOff>140714</xdr:colOff>
      <xdr:row>2</xdr:row>
      <xdr:rowOff>102658</xdr:rowOff>
    </xdr:to>
    <xdr:pic>
      <xdr:nvPicPr>
        <xdr:cNvPr id="11" name="image1.jpeg">
          <a:extLst>
            <a:ext uri="{FF2B5EF4-FFF2-40B4-BE49-F238E27FC236}">
              <a16:creationId xmlns:a16="http://schemas.microsoft.com/office/drawing/2014/main" id="{67DC2EC2-CEB9-4F62-966B-A11E5A113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416938" cy="56938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0</xdr:row>
      <xdr:rowOff>19050</xdr:rowOff>
    </xdr:from>
    <xdr:to>
      <xdr:col>1</xdr:col>
      <xdr:colOff>140714</xdr:colOff>
      <xdr:row>2</xdr:row>
      <xdr:rowOff>180975</xdr:rowOff>
    </xdr:to>
    <xdr:pic>
      <xdr:nvPicPr>
        <xdr:cNvPr id="9" name="image1.jpeg">
          <a:extLst>
            <a:ext uri="{FF2B5EF4-FFF2-40B4-BE49-F238E27FC236}">
              <a16:creationId xmlns:a16="http://schemas.microsoft.com/office/drawing/2014/main" id="{2FB78211-5972-4DC0-ADE4-86FB13A04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416938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0</xdr:row>
      <xdr:rowOff>19050</xdr:rowOff>
    </xdr:from>
    <xdr:to>
      <xdr:col>1</xdr:col>
      <xdr:colOff>140714</xdr:colOff>
      <xdr:row>2</xdr:row>
      <xdr:rowOff>178858</xdr:rowOff>
    </xdr:to>
    <xdr:pic>
      <xdr:nvPicPr>
        <xdr:cNvPr id="12" name="image1.jpeg">
          <a:extLst>
            <a:ext uri="{FF2B5EF4-FFF2-40B4-BE49-F238E27FC236}">
              <a16:creationId xmlns:a16="http://schemas.microsoft.com/office/drawing/2014/main" id="{AE52F6CF-8755-4C3E-886B-6684BB25C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416938" cy="5693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409127</xdr:colOff>
      <xdr:row>0</xdr:row>
      <xdr:rowOff>76201</xdr:rowOff>
    </xdr:from>
    <xdr:to>
      <xdr:col>2</xdr:col>
      <xdr:colOff>1019174</xdr:colOff>
      <xdr:row>3</xdr:row>
      <xdr:rowOff>152400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885752" y="76201"/>
          <a:ext cx="610047" cy="647699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22</xdr:row>
      <xdr:rowOff>57150</xdr:rowOff>
    </xdr:from>
    <xdr:to>
      <xdr:col>2</xdr:col>
      <xdr:colOff>1047750</xdr:colOff>
      <xdr:row>25</xdr:row>
      <xdr:rowOff>152400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DE68E18-BFBD-413C-9BD7-F3C3F4BA1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4305300"/>
          <a:ext cx="35337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1522</xdr:colOff>
      <xdr:row>33</xdr:row>
      <xdr:rowOff>0</xdr:rowOff>
    </xdr:from>
    <xdr:ext cx="6103620" cy="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11122" y="6076950"/>
          <a:ext cx="6103620" cy="0"/>
        </a:xfrm>
        <a:custGeom>
          <a:avLst/>
          <a:gdLst/>
          <a:ahLst/>
          <a:cxnLst/>
          <a:rect l="0" t="0" r="0" b="0"/>
          <a:pathLst>
            <a:path w="6103620">
              <a:moveTo>
                <a:pt x="0" y="0"/>
              </a:moveTo>
              <a:lnTo>
                <a:pt x="6103620" y="0"/>
              </a:lnTo>
            </a:path>
          </a:pathLst>
        </a:custGeom>
        <a:ln w="9142">
          <a:solidFill>
            <a:srgbClr val="000000"/>
          </a:solidFill>
        </a:ln>
      </xdr:spPr>
    </xdr:sp>
    <xdr:clientData/>
  </xdr:oneCellAnchor>
  <xdr:twoCellAnchor editAs="oneCell">
    <xdr:from>
      <xdr:col>1</xdr:col>
      <xdr:colOff>190502</xdr:colOff>
      <xdr:row>0</xdr:row>
      <xdr:rowOff>123826</xdr:rowOff>
    </xdr:from>
    <xdr:to>
      <xdr:col>2</xdr:col>
      <xdr:colOff>171451</xdr:colOff>
      <xdr:row>4</xdr:row>
      <xdr:rowOff>161926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2" y="123826"/>
          <a:ext cx="581024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UA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AS"/>
      <sheetName val="DMT"/>
    </sheetNames>
    <sheetDataSet>
      <sheetData sheetId="0">
        <row r="6">
          <cell r="B6" t="str">
            <v>ABDALA A. DOMINGOS</v>
          </cell>
          <cell r="C6" t="str">
            <v xml:space="preserve">PORTUGUAL </v>
          </cell>
          <cell r="D6" t="str">
            <v>ITALIA</v>
          </cell>
          <cell r="E6" t="str">
            <v>N</v>
          </cell>
          <cell r="F6">
            <v>125.1</v>
          </cell>
          <cell r="G6">
            <v>9.4</v>
          </cell>
          <cell r="I6">
            <v>1175.94</v>
          </cell>
          <cell r="J6">
            <v>1175.94</v>
          </cell>
          <cell r="N6">
            <v>120.03995520000001</v>
          </cell>
        </row>
        <row r="7">
          <cell r="B7" t="str">
            <v>LEOPOLDO MATTE</v>
          </cell>
          <cell r="C7" t="str">
            <v xml:space="preserve">PORTUGUAL </v>
          </cell>
          <cell r="D7" t="str">
            <v>ITALIA</v>
          </cell>
          <cell r="E7" t="str">
            <v>N</v>
          </cell>
          <cell r="F7">
            <v>86.3</v>
          </cell>
          <cell r="G7">
            <v>8.1</v>
          </cell>
          <cell r="I7">
            <v>699.03</v>
          </cell>
          <cell r="J7">
            <v>699.03</v>
          </cell>
          <cell r="N7">
            <v>71.356982399999993</v>
          </cell>
        </row>
        <row r="8">
          <cell r="B8" t="str">
            <v>LEOPOLDO MATTE</v>
          </cell>
          <cell r="C8" t="str">
            <v>ITALIA</v>
          </cell>
          <cell r="D8" t="str">
            <v>ALEMANHA</v>
          </cell>
          <cell r="E8" t="str">
            <v>N</v>
          </cell>
          <cell r="F8">
            <v>112</v>
          </cell>
          <cell r="G8">
            <v>8.1</v>
          </cell>
          <cell r="I8">
            <v>907.19999999999993</v>
          </cell>
          <cell r="J8">
            <v>907.19999999999993</v>
          </cell>
          <cell r="N8">
            <v>92.606975999999989</v>
          </cell>
        </row>
        <row r="9">
          <cell r="B9" t="str">
            <v>MIGUEL HONESKO</v>
          </cell>
          <cell r="C9" t="str">
            <v xml:space="preserve">PORTUGUAL </v>
          </cell>
          <cell r="D9" t="str">
            <v>ITALIA</v>
          </cell>
          <cell r="E9" t="str">
            <v>N</v>
          </cell>
          <cell r="F9">
            <v>134.30000000000001</v>
          </cell>
          <cell r="G9">
            <v>10</v>
          </cell>
          <cell r="I9">
            <v>1343</v>
          </cell>
          <cell r="J9">
            <v>1343</v>
          </cell>
          <cell r="N9">
            <v>137.09343999999999</v>
          </cell>
        </row>
        <row r="10">
          <cell r="B10" t="str">
            <v>PORTUGUAL</v>
          </cell>
          <cell r="C10" t="str">
            <v>POLONIA</v>
          </cell>
          <cell r="D10" t="str">
            <v>FINAL DO TERRENO DA ULTIMA CASA</v>
          </cell>
          <cell r="E10" t="str">
            <v>N</v>
          </cell>
          <cell r="F10">
            <v>262.60000000000002</v>
          </cell>
          <cell r="G10">
            <v>9</v>
          </cell>
          <cell r="I10">
            <v>2363.4</v>
          </cell>
          <cell r="J10">
            <v>2363.4</v>
          </cell>
          <cell r="N10">
            <v>241.25587200000001</v>
          </cell>
        </row>
        <row r="11">
          <cell r="B11" t="str">
            <v>PORTUGUAL</v>
          </cell>
          <cell r="C11" t="str">
            <v xml:space="preserve">JOSÉ KRETSCHEK </v>
          </cell>
          <cell r="D11" t="str">
            <v>ABDALA A. DOMINGOS</v>
          </cell>
          <cell r="E11" t="str">
            <v>N</v>
          </cell>
          <cell r="F11">
            <v>426.8</v>
          </cell>
          <cell r="G11">
            <v>10</v>
          </cell>
          <cell r="I11">
            <v>4268</v>
          </cell>
          <cell r="J11">
            <v>4268</v>
          </cell>
          <cell r="N11">
            <v>435.67743999999999</v>
          </cell>
        </row>
        <row r="14">
          <cell r="B14" t="str">
            <v>GERONIMO COELHO</v>
          </cell>
          <cell r="C14" t="str">
            <v>SETE DE SETEMBRO</v>
          </cell>
          <cell r="D14" t="str">
            <v>GENERAL BORMANN</v>
          </cell>
          <cell r="E14" t="str">
            <v>R</v>
          </cell>
          <cell r="F14">
            <v>151.5</v>
          </cell>
          <cell r="G14">
            <v>9.5</v>
          </cell>
          <cell r="I14">
            <v>1439.25</v>
          </cell>
          <cell r="J14">
            <v>1439.25</v>
          </cell>
          <cell r="N14">
            <v>257.10762</v>
          </cell>
        </row>
        <row r="15">
          <cell r="B15" t="str">
            <v>XV DE NOVEMBRO</v>
          </cell>
          <cell r="C15" t="str">
            <v>PRUDENTE DE MORAES</v>
          </cell>
          <cell r="D15" t="str">
            <v>TRECHO RUIM</v>
          </cell>
          <cell r="E15" t="str">
            <v>R</v>
          </cell>
          <cell r="F15">
            <v>47</v>
          </cell>
          <cell r="G15">
            <v>13.7</v>
          </cell>
          <cell r="I15">
            <v>643.9</v>
          </cell>
          <cell r="J15">
            <v>643.9</v>
          </cell>
          <cell r="N15">
            <v>115.026296</v>
          </cell>
        </row>
        <row r="16">
          <cell r="B16" t="str">
            <v>SETE DE SETEMBRO</v>
          </cell>
          <cell r="C16" t="str">
            <v xml:space="preserve">FREI ROGERIO </v>
          </cell>
          <cell r="D16" t="str">
            <v>84 METROS DA ESQUINA</v>
          </cell>
          <cell r="E16" t="str">
            <v>R</v>
          </cell>
          <cell r="F16">
            <v>84</v>
          </cell>
          <cell r="G16">
            <v>11</v>
          </cell>
          <cell r="I16">
            <v>924</v>
          </cell>
          <cell r="J16">
            <v>924</v>
          </cell>
          <cell r="N16">
            <v>165.06336000000002</v>
          </cell>
        </row>
        <row r="17">
          <cell r="B17" t="str">
            <v>SANTOS DUMOUNT</v>
          </cell>
          <cell r="C17" t="str">
            <v>SETE DE SETEMBRO</v>
          </cell>
          <cell r="D17" t="str">
            <v>GENERAL BORMANN</v>
          </cell>
          <cell r="E17" t="str">
            <v>R</v>
          </cell>
          <cell r="F17">
            <v>137</v>
          </cell>
          <cell r="G17">
            <v>10.1</v>
          </cell>
          <cell r="I17">
            <v>1383.7</v>
          </cell>
          <cell r="J17">
            <v>1383.7</v>
          </cell>
          <cell r="N17">
            <v>247.18416800000003</v>
          </cell>
        </row>
        <row r="18">
          <cell r="B18" t="str">
            <v>JOSE BOIUTEX</v>
          </cell>
          <cell r="C18" t="str">
            <v>SETE DE SETEMBRO</v>
          </cell>
          <cell r="D18" t="str">
            <v>GENERAL BORMANN</v>
          </cell>
          <cell r="E18" t="str">
            <v>R</v>
          </cell>
          <cell r="F18">
            <v>171.9</v>
          </cell>
          <cell r="G18">
            <v>10</v>
          </cell>
          <cell r="I18">
            <v>1719</v>
          </cell>
          <cell r="J18">
            <v>1719</v>
          </cell>
          <cell r="N18">
            <v>307.08216000000004</v>
          </cell>
        </row>
        <row r="19">
          <cell r="B19" t="str">
            <v>JOSE BOIUTEX</v>
          </cell>
          <cell r="C19" t="str">
            <v>GENERAL BORMANN</v>
          </cell>
          <cell r="D19" t="str">
            <v>13 DE MAIO</v>
          </cell>
          <cell r="E19" t="str">
            <v>R</v>
          </cell>
          <cell r="F19">
            <v>127</v>
          </cell>
          <cell r="G19">
            <v>10</v>
          </cell>
          <cell r="H19">
            <v>44.4</v>
          </cell>
          <cell r="I19">
            <v>1270</v>
          </cell>
          <cell r="J19">
            <v>1314.4</v>
          </cell>
          <cell r="N19">
            <v>234.80441600000003</v>
          </cell>
        </row>
        <row r="20">
          <cell r="B20" t="str">
            <v>PADRE ANCHIETA</v>
          </cell>
          <cell r="C20" t="str">
            <v xml:space="preserve">JOSÉ BOIUTEX </v>
          </cell>
          <cell r="D20" t="str">
            <v xml:space="preserve">FINAL DO GINASIO </v>
          </cell>
          <cell r="E20" t="str">
            <v>R</v>
          </cell>
          <cell r="F20">
            <v>69</v>
          </cell>
          <cell r="G20">
            <v>14</v>
          </cell>
          <cell r="I20">
            <v>966</v>
          </cell>
          <cell r="J20">
            <v>966</v>
          </cell>
          <cell r="N20">
            <v>172.56624000000002</v>
          </cell>
        </row>
        <row r="21">
          <cell r="B21" t="str">
            <v>FAIXA ELEVADA PADRE ANCHIETA</v>
          </cell>
          <cell r="C21" t="str">
            <v>ESQUINA COM JOSÉ BOIUTEX</v>
          </cell>
          <cell r="E21" t="str">
            <v>R</v>
          </cell>
          <cell r="F21">
            <v>14</v>
          </cell>
          <cell r="G21">
            <v>4</v>
          </cell>
          <cell r="I21">
            <v>56</v>
          </cell>
          <cell r="J21">
            <v>56</v>
          </cell>
          <cell r="N21">
            <v>21.436800000000002</v>
          </cell>
        </row>
        <row r="22">
          <cell r="B22" t="str">
            <v>VILAGRAN CABRITA</v>
          </cell>
          <cell r="C22" t="str">
            <v xml:space="preserve">FREI ROGERIO </v>
          </cell>
          <cell r="D22" t="str">
            <v>JOSÉ BOITEUX</v>
          </cell>
          <cell r="E22" t="str">
            <v>R</v>
          </cell>
          <cell r="F22">
            <v>81.400000000000006</v>
          </cell>
          <cell r="G22">
            <v>4.0999999999999996</v>
          </cell>
          <cell r="I22">
            <v>333.74</v>
          </cell>
          <cell r="J22">
            <v>333.74</v>
          </cell>
          <cell r="N22">
            <v>59.619313600000005</v>
          </cell>
        </row>
        <row r="25">
          <cell r="B25" t="str">
            <v>ABSALAO CARNEIRO</v>
          </cell>
          <cell r="C25" t="str">
            <v>AV. JOÃO PESSOA</v>
          </cell>
          <cell r="D25" t="str">
            <v>TEODORO KROETZ</v>
          </cell>
          <cell r="E25" t="str">
            <v>R</v>
          </cell>
          <cell r="F25">
            <v>353</v>
          </cell>
          <cell r="G25">
            <v>9.5</v>
          </cell>
          <cell r="H25">
            <v>84</v>
          </cell>
          <cell r="I25">
            <v>3353.5</v>
          </cell>
          <cell r="J25">
            <v>3437.5</v>
          </cell>
          <cell r="N25">
            <v>614.07500000000005</v>
          </cell>
        </row>
        <row r="26">
          <cell r="B26" t="str">
            <v>QUINTINO BACAIUVA</v>
          </cell>
          <cell r="C26" t="str">
            <v>CONS. MAFRA</v>
          </cell>
          <cell r="D26" t="str">
            <v>VOLUNTARIOS DA PATRIA</v>
          </cell>
          <cell r="E26" t="str">
            <v>R</v>
          </cell>
          <cell r="F26">
            <v>245</v>
          </cell>
          <cell r="G26">
            <v>9.9499999999999993</v>
          </cell>
          <cell r="H26">
            <v>238.8</v>
          </cell>
          <cell r="I26">
            <v>2437.75</v>
          </cell>
          <cell r="J26">
            <v>2676.55</v>
          </cell>
          <cell r="N26">
            <v>478.13889200000006</v>
          </cell>
        </row>
        <row r="29">
          <cell r="B29" t="str">
            <v xml:space="preserve">ALBERTO BECKER </v>
          </cell>
          <cell r="C29" t="str">
            <v>WILLIBALDO J MULLER</v>
          </cell>
          <cell r="D29" t="str">
            <v>HELMUTH MULLER</v>
          </cell>
          <cell r="E29" t="str">
            <v>N</v>
          </cell>
          <cell r="F29">
            <v>366.8</v>
          </cell>
          <cell r="G29">
            <v>9</v>
          </cell>
          <cell r="H29">
            <v>171</v>
          </cell>
          <cell r="I29">
            <v>3301.2000000000003</v>
          </cell>
          <cell r="J29">
            <v>3472.2000000000003</v>
          </cell>
          <cell r="N29">
            <v>354.44217600000002</v>
          </cell>
        </row>
        <row r="30">
          <cell r="B30" t="str">
            <v>SEBASTIAO VENANCIO</v>
          </cell>
          <cell r="C30" t="str">
            <v>HELMUTH MULLER</v>
          </cell>
          <cell r="D30" t="str">
            <v>INICIO DA BASE</v>
          </cell>
          <cell r="E30" t="str">
            <v>R</v>
          </cell>
          <cell r="F30">
            <v>70.7</v>
          </cell>
          <cell r="G30">
            <v>7.4</v>
          </cell>
          <cell r="I30">
            <v>523.18000000000006</v>
          </cell>
          <cell r="J30">
            <v>523.18000000000006</v>
          </cell>
          <cell r="N30">
            <v>93.460875200000018</v>
          </cell>
        </row>
        <row r="31">
          <cell r="B31" t="str">
            <v>SEBASTIAO VENANCIO</v>
          </cell>
          <cell r="C31" t="str">
            <v>INICIO DA BASE</v>
          </cell>
          <cell r="D31" t="str">
            <v>FINAL</v>
          </cell>
          <cell r="E31" t="str">
            <v>N</v>
          </cell>
          <cell r="F31">
            <v>134.5</v>
          </cell>
          <cell r="G31">
            <v>6</v>
          </cell>
          <cell r="I31">
            <v>807</v>
          </cell>
          <cell r="J31">
            <v>807</v>
          </cell>
          <cell r="N31">
            <v>82.378560000000007</v>
          </cell>
        </row>
        <row r="34">
          <cell r="B34" t="str">
            <v>PORTAL DO MARATÁ</v>
          </cell>
          <cell r="C34" t="str">
            <v>SC 135</v>
          </cell>
          <cell r="D34" t="str">
            <v>79 METROS DEPOIS DO PORTAL</v>
          </cell>
          <cell r="E34" t="str">
            <v>N</v>
          </cell>
          <cell r="I34">
            <v>941.4</v>
          </cell>
          <cell r="J34">
            <v>941.4</v>
          </cell>
          <cell r="N34">
            <v>96.098112</v>
          </cell>
        </row>
        <row r="37">
          <cell r="B37" t="str">
            <v>ACACIO CORREA</v>
          </cell>
          <cell r="C37" t="str">
            <v>RODOLFO MATZEMBACHER</v>
          </cell>
          <cell r="D37" t="str">
            <v>FRANCISCO DE SOUZA BACELAR</v>
          </cell>
          <cell r="E37" t="str">
            <v>N</v>
          </cell>
          <cell r="F37">
            <v>197.1</v>
          </cell>
          <cell r="G37">
            <v>9.3000000000000007</v>
          </cell>
          <cell r="I37">
            <v>1833.0300000000002</v>
          </cell>
          <cell r="J37">
            <v>1833.0300000000002</v>
          </cell>
          <cell r="N37">
            <v>187.1157024</v>
          </cell>
        </row>
        <row r="38">
          <cell r="B38" t="str">
            <v>MIGUEL OLIVEIRA</v>
          </cell>
          <cell r="C38" t="str">
            <v>AV. SANTA ROSA</v>
          </cell>
          <cell r="D38" t="str">
            <v>PROF. WEINAND</v>
          </cell>
          <cell r="E38" t="str">
            <v>N</v>
          </cell>
          <cell r="F38">
            <v>156.4</v>
          </cell>
          <cell r="G38">
            <v>10</v>
          </cell>
          <cell r="I38">
            <v>1564</v>
          </cell>
          <cell r="J38">
            <v>1564</v>
          </cell>
          <cell r="N38">
            <v>159.65312</v>
          </cell>
        </row>
        <row r="39">
          <cell r="B39" t="str">
            <v>MIGUEL OLIVEIRA</v>
          </cell>
          <cell r="C39" t="str">
            <v>PROF WEINAND</v>
          </cell>
          <cell r="D39" t="str">
            <v>RODOLFO MATZEMBACHER</v>
          </cell>
          <cell r="E39" t="str">
            <v>N</v>
          </cell>
          <cell r="F39">
            <v>90.7</v>
          </cell>
          <cell r="G39">
            <v>10</v>
          </cell>
          <cell r="I39">
            <v>907</v>
          </cell>
          <cell r="J39">
            <v>907</v>
          </cell>
          <cell r="N39">
            <v>92.586560000000006</v>
          </cell>
        </row>
        <row r="40">
          <cell r="B40" t="str">
            <v xml:space="preserve">PROF. WEINAND </v>
          </cell>
          <cell r="C40" t="str">
            <v>EXP. EUGENIO A. DE ALMEIDA</v>
          </cell>
          <cell r="D40" t="str">
            <v>FRANCISCO DE PAULA DIAS</v>
          </cell>
          <cell r="E40" t="str">
            <v>N</v>
          </cell>
          <cell r="F40">
            <v>309</v>
          </cell>
          <cell r="G40">
            <v>10.5</v>
          </cell>
          <cell r="H40">
            <v>37.799999999999997</v>
          </cell>
          <cell r="I40">
            <v>3244.5</v>
          </cell>
          <cell r="J40">
            <v>3282.3</v>
          </cell>
          <cell r="N40">
            <v>335.05718400000001</v>
          </cell>
        </row>
        <row r="41">
          <cell r="B41" t="str">
            <v xml:space="preserve">PROF. WEINAND </v>
          </cell>
          <cell r="C41" t="str">
            <v xml:space="preserve">FRANCISCO DE PAULA DIAS </v>
          </cell>
          <cell r="D41" t="str">
            <v>CIDADÃO JOSÉ LONA</v>
          </cell>
          <cell r="E41" t="str">
            <v>N</v>
          </cell>
          <cell r="F41">
            <v>92.7</v>
          </cell>
          <cell r="G41">
            <v>10.5</v>
          </cell>
          <cell r="I41">
            <v>973.35</v>
          </cell>
          <cell r="J41">
            <v>973.35</v>
          </cell>
          <cell r="N41">
            <v>99.35956800000001</v>
          </cell>
        </row>
        <row r="42">
          <cell r="B42" t="str">
            <v xml:space="preserve">PROF. WEINAND </v>
          </cell>
          <cell r="C42" t="str">
            <v>ACASIO CORREA</v>
          </cell>
          <cell r="D42" t="str">
            <v>FRANCISCO OTAVIO PIMPAO</v>
          </cell>
          <cell r="E42" t="str">
            <v>N</v>
          </cell>
          <cell r="F42">
            <v>307.89999999999998</v>
          </cell>
          <cell r="G42">
            <v>10.5</v>
          </cell>
          <cell r="I42">
            <v>3232.95</v>
          </cell>
          <cell r="J42">
            <v>3232.95</v>
          </cell>
          <cell r="N42">
            <v>330.01953599999996</v>
          </cell>
        </row>
        <row r="43">
          <cell r="B43" t="str">
            <v xml:space="preserve">PROF. WEINAND </v>
          </cell>
          <cell r="C43" t="str">
            <v>CRUZEIRO</v>
          </cell>
          <cell r="D43" t="str">
            <v>NAPOLEAO PORTES</v>
          </cell>
          <cell r="E43" t="str">
            <v>N</v>
          </cell>
          <cell r="F43">
            <v>147.69999999999999</v>
          </cell>
          <cell r="G43">
            <v>9</v>
          </cell>
          <cell r="H43">
            <v>62.4</v>
          </cell>
          <cell r="I43">
            <v>1329.3</v>
          </cell>
          <cell r="J43">
            <v>1391.7</v>
          </cell>
          <cell r="N43">
            <v>142.06473600000001</v>
          </cell>
        </row>
        <row r="44">
          <cell r="B44" t="str">
            <v>CRUZEIRO</v>
          </cell>
          <cell r="C44" t="str">
            <v>AV. SANTA ROSA</v>
          </cell>
          <cell r="D44" t="str">
            <v>PROF. WEINAND</v>
          </cell>
          <cell r="E44" t="str">
            <v>N</v>
          </cell>
          <cell r="F44">
            <v>67.459999999999994</v>
          </cell>
          <cell r="G44">
            <v>10</v>
          </cell>
          <cell r="I44">
            <v>674.59999999999991</v>
          </cell>
          <cell r="J44">
            <v>674.59999999999991</v>
          </cell>
          <cell r="N44">
            <v>68.863168000000002</v>
          </cell>
        </row>
        <row r="45">
          <cell r="B45" t="str">
            <v>CRUZEIRO</v>
          </cell>
          <cell r="C45" t="str">
            <v>PROF WEINAND</v>
          </cell>
          <cell r="D45" t="str">
            <v>FINAL DO TERRENO DA ULTIMA CASA</v>
          </cell>
          <cell r="E45" t="str">
            <v>N</v>
          </cell>
          <cell r="F45">
            <v>197.34</v>
          </cell>
          <cell r="G45">
            <v>7</v>
          </cell>
          <cell r="I45">
            <v>1381.38</v>
          </cell>
          <cell r="J45">
            <v>1381.38</v>
          </cell>
          <cell r="N45">
            <v>141.0112704</v>
          </cell>
        </row>
        <row r="46">
          <cell r="B46" t="str">
            <v>ACESSO ANA DOMINGAS BABIRESKI</v>
          </cell>
          <cell r="C46" t="str">
            <v>ANA DOMINGAS BABIRESKI</v>
          </cell>
          <cell r="D46" t="str">
            <v>EXPEDICIONARIO EDMUNDO ARRABAR</v>
          </cell>
          <cell r="E46" t="str">
            <v>N</v>
          </cell>
          <cell r="F46">
            <v>61.7</v>
          </cell>
          <cell r="G46">
            <v>7</v>
          </cell>
          <cell r="I46">
            <v>431.90000000000003</v>
          </cell>
          <cell r="J46">
            <v>431.90000000000003</v>
          </cell>
          <cell r="N46">
            <v>44.088352000000008</v>
          </cell>
        </row>
        <row r="47">
          <cell r="B47" t="str">
            <v>ANA DOMINGAS BABIRESKI</v>
          </cell>
          <cell r="C47" t="str">
            <v>INTEIRA</v>
          </cell>
          <cell r="E47" t="str">
            <v>N</v>
          </cell>
          <cell r="F47">
            <v>234.6</v>
          </cell>
          <cell r="G47">
            <v>7</v>
          </cell>
          <cell r="I47">
            <v>1642.2</v>
          </cell>
          <cell r="J47">
            <v>1642.2</v>
          </cell>
          <cell r="N47">
            <v>167.63577600000002</v>
          </cell>
        </row>
        <row r="48">
          <cell r="B48" t="str">
            <v xml:space="preserve">ORLANDO SAVI </v>
          </cell>
          <cell r="C48" t="str">
            <v>GUSTAVO TENNIUS DE MEDEIROS</v>
          </cell>
          <cell r="D48" t="str">
            <v>CIDADÃO JOSÉ LONA</v>
          </cell>
          <cell r="E48" t="str">
            <v>N</v>
          </cell>
          <cell r="F48">
            <v>89.4</v>
          </cell>
          <cell r="G48">
            <v>9.6</v>
          </cell>
          <cell r="I48">
            <v>858.24</v>
          </cell>
          <cell r="J48">
            <v>858.24</v>
          </cell>
          <cell r="N48">
            <v>87.609139200000001</v>
          </cell>
        </row>
        <row r="49">
          <cell r="B49" t="str">
            <v>CRUZAMENTO CIDADÃO JOSÉ LONA</v>
          </cell>
          <cell r="C49" t="str">
            <v>ENCONTRO COM ORLANDO SAVI</v>
          </cell>
          <cell r="E49" t="str">
            <v>R</v>
          </cell>
          <cell r="F49">
            <v>21.6</v>
          </cell>
          <cell r="G49">
            <v>9.1</v>
          </cell>
          <cell r="I49">
            <v>196.56</v>
          </cell>
          <cell r="J49">
            <v>196.56</v>
          </cell>
          <cell r="N49">
            <v>35.113478399999998</v>
          </cell>
        </row>
        <row r="50">
          <cell r="B50" t="str">
            <v xml:space="preserve">ORLANDO SAVI </v>
          </cell>
          <cell r="C50" t="str">
            <v>CIDADÃO JOSÉ LONA</v>
          </cell>
          <cell r="D50" t="str">
            <v>FRANCISCO DE PAULA DIAS</v>
          </cell>
          <cell r="E50" t="str">
            <v>N</v>
          </cell>
          <cell r="F50">
            <v>97</v>
          </cell>
          <cell r="G50">
            <v>9.6999999999999993</v>
          </cell>
          <cell r="I50">
            <v>940.9</v>
          </cell>
          <cell r="J50">
            <v>940.9</v>
          </cell>
          <cell r="N50">
            <v>96.047072000000014</v>
          </cell>
        </row>
        <row r="51">
          <cell r="B51" t="str">
            <v xml:space="preserve">ORLANDO SAVI </v>
          </cell>
          <cell r="C51" t="str">
            <v xml:space="preserve">FRANCISCO DE PAULA DIAS </v>
          </cell>
          <cell r="D51" t="str">
            <v>HERMINIO MILLIS</v>
          </cell>
          <cell r="E51" t="str">
            <v>N</v>
          </cell>
          <cell r="F51">
            <v>99.1</v>
          </cell>
          <cell r="G51">
            <v>9.8000000000000007</v>
          </cell>
          <cell r="I51">
            <v>971.18000000000006</v>
          </cell>
          <cell r="J51">
            <v>971.18000000000006</v>
          </cell>
          <cell r="N51">
            <v>99.138054400000001</v>
          </cell>
        </row>
        <row r="52">
          <cell r="B52" t="str">
            <v xml:space="preserve">PRES. JHONN F. KENNEDY </v>
          </cell>
          <cell r="C52" t="str">
            <v>GUSTAVO TENNIUS DE MEDEIROS</v>
          </cell>
          <cell r="D52" t="str">
            <v>CIDADÃO JOSÉ LONA</v>
          </cell>
          <cell r="E52" t="str">
            <v>N</v>
          </cell>
          <cell r="F52">
            <v>94.8</v>
          </cell>
          <cell r="G52">
            <v>9.5</v>
          </cell>
          <cell r="I52">
            <v>900.6</v>
          </cell>
          <cell r="J52">
            <v>900.6</v>
          </cell>
          <cell r="N52">
            <v>91.933248000000006</v>
          </cell>
        </row>
        <row r="53">
          <cell r="B53" t="str">
            <v>CRUZAMENTO CIDADÃO JOSÉ LONA</v>
          </cell>
          <cell r="C53" t="str">
            <v>ENCONTRO COM  PRES. JHONN F. KENNEDY</v>
          </cell>
          <cell r="E53" t="str">
            <v>R</v>
          </cell>
          <cell r="F53">
            <v>21.5</v>
          </cell>
          <cell r="G53">
            <v>9.1</v>
          </cell>
          <cell r="I53">
            <v>195.65</v>
          </cell>
          <cell r="J53">
            <v>195.65</v>
          </cell>
          <cell r="N53">
            <v>34.950915999999999</v>
          </cell>
        </row>
        <row r="54">
          <cell r="B54" t="str">
            <v xml:space="preserve">PRES. JHONN F. KENNEDY </v>
          </cell>
          <cell r="C54" t="str">
            <v>CIDADÃO JOSÉ LONA</v>
          </cell>
          <cell r="D54" t="str">
            <v>FRANCISCO DE PAULA DIAS</v>
          </cell>
          <cell r="E54" t="str">
            <v>N</v>
          </cell>
          <cell r="F54">
            <v>97</v>
          </cell>
          <cell r="G54">
            <v>9.9</v>
          </cell>
          <cell r="I54">
            <v>960.30000000000007</v>
          </cell>
          <cell r="J54">
            <v>960.30000000000007</v>
          </cell>
          <cell r="N54">
            <v>98.027424000000011</v>
          </cell>
        </row>
        <row r="55">
          <cell r="B55" t="str">
            <v>JOÃO SAVI</v>
          </cell>
          <cell r="C55" t="str">
            <v>CORONEL MAX METZELER</v>
          </cell>
          <cell r="D55" t="str">
            <v>AV. SANTA ROSA</v>
          </cell>
          <cell r="E55" t="str">
            <v>N</v>
          </cell>
          <cell r="F55">
            <v>96.7</v>
          </cell>
          <cell r="G55">
            <v>6.27</v>
          </cell>
          <cell r="I55">
            <v>606.30899999999997</v>
          </cell>
          <cell r="J55">
            <v>606.30899999999997</v>
          </cell>
          <cell r="N55">
            <v>108.31103976</v>
          </cell>
        </row>
        <row r="56">
          <cell r="B56" t="str">
            <v>JOÃO SAVI</v>
          </cell>
          <cell r="C56" t="str">
            <v>JOSE BUTNER</v>
          </cell>
          <cell r="D56" t="str">
            <v>CORONEL MAX METZELER</v>
          </cell>
          <cell r="E56" t="str">
            <v>R</v>
          </cell>
          <cell r="F56">
            <v>81.3</v>
          </cell>
          <cell r="G56">
            <v>8.1</v>
          </cell>
          <cell r="H56">
            <v>60.7</v>
          </cell>
          <cell r="I56">
            <v>658.53</v>
          </cell>
          <cell r="J56">
            <v>719.23</v>
          </cell>
          <cell r="N56">
            <v>128.48324719999999</v>
          </cell>
        </row>
        <row r="57">
          <cell r="B57" t="str">
            <v>CURVA JOÃO SAVI</v>
          </cell>
          <cell r="C57" t="str">
            <v>CURVA JOÃO SAVI</v>
          </cell>
          <cell r="D57" t="str">
            <v>JOSÉ BUTNER</v>
          </cell>
          <cell r="E57" t="str">
            <v>R</v>
          </cell>
          <cell r="F57">
            <v>42.7</v>
          </cell>
          <cell r="G57">
            <v>5.08</v>
          </cell>
          <cell r="I57">
            <v>216.91600000000003</v>
          </cell>
          <cell r="J57">
            <v>216.91600000000003</v>
          </cell>
          <cell r="N57">
            <v>38.749874240000004</v>
          </cell>
        </row>
        <row r="58">
          <cell r="B58" t="str">
            <v>JOSÉ BUTNER</v>
          </cell>
          <cell r="C58" t="str">
            <v>JOAO SAVI</v>
          </cell>
          <cell r="D58" t="str">
            <v>SETE DE SETEMBRO</v>
          </cell>
          <cell r="E58" t="str">
            <v>R</v>
          </cell>
          <cell r="F58">
            <v>64.3</v>
          </cell>
          <cell r="G58">
            <v>8.1</v>
          </cell>
          <cell r="I58">
            <v>520.82999999999993</v>
          </cell>
          <cell r="J58">
            <v>520.82999999999993</v>
          </cell>
          <cell r="N58">
            <v>93.04107119999999</v>
          </cell>
        </row>
        <row r="59">
          <cell r="B59" t="str">
            <v>JOSÉ CASEMIRO SWIERK</v>
          </cell>
          <cell r="C59" t="str">
            <v>SALAMAO YARED</v>
          </cell>
          <cell r="D59" t="str">
            <v>FRANCISCO DE SOUZA BACELAR</v>
          </cell>
          <cell r="E59" t="str">
            <v>R</v>
          </cell>
          <cell r="F59">
            <v>98.4</v>
          </cell>
          <cell r="G59">
            <v>12.2</v>
          </cell>
          <cell r="I59">
            <v>1200.48</v>
          </cell>
          <cell r="J59">
            <v>1200.48</v>
          </cell>
          <cell r="N59">
            <v>122.54499840000001</v>
          </cell>
        </row>
        <row r="60">
          <cell r="B60" t="str">
            <v>JOSÉ CASEMIRO SWIERK</v>
          </cell>
          <cell r="C60" t="str">
            <v>PROF WEINAND</v>
          </cell>
          <cell r="D60" t="str">
            <v>FINAL</v>
          </cell>
          <cell r="E60" t="str">
            <v>N</v>
          </cell>
          <cell r="F60">
            <v>1369</v>
          </cell>
          <cell r="G60">
            <v>10.5</v>
          </cell>
          <cell r="I60">
            <v>14374.5</v>
          </cell>
          <cell r="J60">
            <v>14374.5</v>
          </cell>
          <cell r="N60">
            <v>1467.34896</v>
          </cell>
        </row>
        <row r="61">
          <cell r="B61" t="str">
            <v>RODOLFO MATZEMBACHER</v>
          </cell>
          <cell r="C61" t="str">
            <v>CIDADÃO JOSÉ LONA</v>
          </cell>
          <cell r="D61" t="str">
            <v>GUSTAVO TENNIUS DE MEDEIROS</v>
          </cell>
          <cell r="E61" t="str">
            <v>N</v>
          </cell>
          <cell r="F61">
            <v>99.5</v>
          </cell>
          <cell r="G61">
            <v>10.5</v>
          </cell>
          <cell r="I61">
            <v>1044.75</v>
          </cell>
          <cell r="J61">
            <v>1044.75</v>
          </cell>
          <cell r="N61">
            <v>106.64807999999999</v>
          </cell>
        </row>
        <row r="62">
          <cell r="B62" t="str">
            <v>RODOLFO MATZEMBACHER</v>
          </cell>
          <cell r="C62" t="str">
            <v>GUSTAVO TENNIUS DE MEDEIROS</v>
          </cell>
          <cell r="D62" t="str">
            <v>EXP. EUGENIO ALVES DA SILVA</v>
          </cell>
          <cell r="E62" t="str">
            <v>N</v>
          </cell>
          <cell r="F62">
            <v>91.4</v>
          </cell>
          <cell r="G62">
            <v>10.5</v>
          </cell>
          <cell r="I62">
            <v>959.7</v>
          </cell>
          <cell r="J62">
            <v>959.7</v>
          </cell>
          <cell r="N62">
            <v>97.966176000000019</v>
          </cell>
        </row>
        <row r="63">
          <cell r="B63" t="str">
            <v>RODOLFO MATZEMBACHER</v>
          </cell>
          <cell r="C63" t="str">
            <v>EXP. EUGENIO ALVES DA SILVA</v>
          </cell>
          <cell r="D63" t="str">
            <v>JORGE LACERDA</v>
          </cell>
          <cell r="E63" t="str">
            <v>N</v>
          </cell>
          <cell r="F63">
            <v>98.6</v>
          </cell>
          <cell r="G63">
            <v>10.5</v>
          </cell>
          <cell r="I63">
            <v>1035.3</v>
          </cell>
          <cell r="J63">
            <v>1035.3</v>
          </cell>
          <cell r="N63">
            <v>105.683424</v>
          </cell>
        </row>
        <row r="66">
          <cell r="B66" t="str">
            <v>FRANCISCO FERNANDES LUIZ</v>
          </cell>
          <cell r="C66" t="str">
            <v>LUIZ BAZONE</v>
          </cell>
          <cell r="D66" t="str">
            <v>VITORIO TARLOMBANI</v>
          </cell>
          <cell r="E66" t="str">
            <v>N</v>
          </cell>
          <cell r="F66">
            <v>289.7</v>
          </cell>
          <cell r="G66">
            <v>8.6999999999999993</v>
          </cell>
          <cell r="H66">
            <v>135</v>
          </cell>
          <cell r="I66">
            <v>2520.39</v>
          </cell>
          <cell r="J66">
            <v>2655.39</v>
          </cell>
          <cell r="N66">
            <v>271.06221119999998</v>
          </cell>
        </row>
        <row r="67">
          <cell r="B67" t="str">
            <v>FRANCISCO FERNANDES LUIZ</v>
          </cell>
          <cell r="C67" t="str">
            <v>VITORIO TARLOMBANI</v>
          </cell>
          <cell r="D67" t="str">
            <v>UNIAO DA VITORIA</v>
          </cell>
          <cell r="E67" t="str">
            <v>N</v>
          </cell>
          <cell r="F67">
            <v>99.5</v>
          </cell>
          <cell r="G67">
            <v>7.5</v>
          </cell>
          <cell r="I67">
            <v>746.25</v>
          </cell>
          <cell r="J67">
            <v>746.25</v>
          </cell>
          <cell r="N67">
            <v>76.177199999999999</v>
          </cell>
        </row>
        <row r="68">
          <cell r="B68" t="str">
            <v>FREDERICO GROBE</v>
          </cell>
          <cell r="C68" t="str">
            <v>AV. JOÃO PESSOA</v>
          </cell>
          <cell r="D68" t="str">
            <v>JAQUELINO RAMOS</v>
          </cell>
          <cell r="E68" t="str">
            <v>N</v>
          </cell>
          <cell r="F68">
            <v>87.3</v>
          </cell>
          <cell r="G68">
            <v>8.4499999999999993</v>
          </cell>
          <cell r="I68">
            <v>737.68499999999995</v>
          </cell>
          <cell r="J68">
            <v>737.68499999999995</v>
          </cell>
          <cell r="N68">
            <v>75.302884799999987</v>
          </cell>
        </row>
        <row r="69">
          <cell r="B69" t="str">
            <v>FREDERICO GROBE</v>
          </cell>
          <cell r="C69" t="str">
            <v>JAQUELINO RAMOS</v>
          </cell>
          <cell r="D69" t="str">
            <v>AGRICULTOR PEDRO REISDORFER</v>
          </cell>
          <cell r="E69" t="str">
            <v>N</v>
          </cell>
          <cell r="F69">
            <v>87.8</v>
          </cell>
          <cell r="G69">
            <v>9</v>
          </cell>
          <cell r="I69">
            <v>790.19999999999993</v>
          </cell>
          <cell r="J69">
            <v>790.19999999999993</v>
          </cell>
          <cell r="N69">
            <v>80.66361599999999</v>
          </cell>
        </row>
        <row r="70">
          <cell r="B70" t="str">
            <v>JAQUELINO RAMOS</v>
          </cell>
          <cell r="C70" t="str">
            <v>AV. JOÃO PESSOA</v>
          </cell>
          <cell r="D70" t="str">
            <v>THEODORO LEMOS</v>
          </cell>
          <cell r="E70" t="str">
            <v>N</v>
          </cell>
          <cell r="F70">
            <v>76.7</v>
          </cell>
          <cell r="G70">
            <v>8</v>
          </cell>
          <cell r="H70">
            <v>60</v>
          </cell>
          <cell r="I70">
            <v>613.6</v>
          </cell>
          <cell r="J70">
            <v>673.6</v>
          </cell>
          <cell r="N70">
            <v>68.761088000000001</v>
          </cell>
        </row>
        <row r="73">
          <cell r="B73" t="str">
            <v>ABEL BORTOLON</v>
          </cell>
          <cell r="C73" t="str">
            <v>JAIME MATZEMBACHER</v>
          </cell>
          <cell r="D73" t="str">
            <v>VEREADOR OTTO EGGERS</v>
          </cell>
          <cell r="E73" t="str">
            <v>R</v>
          </cell>
          <cell r="F73">
            <v>73.7</v>
          </cell>
          <cell r="G73">
            <v>7</v>
          </cell>
          <cell r="I73">
            <v>515.9</v>
          </cell>
          <cell r="J73">
            <v>515.9</v>
          </cell>
          <cell r="N73">
            <v>92.160375999999999</v>
          </cell>
        </row>
        <row r="74">
          <cell r="B74" t="str">
            <v>ABEL BORTOLON</v>
          </cell>
          <cell r="C74" t="str">
            <v>VEREADOR OTTO EGGERS</v>
          </cell>
          <cell r="D74" t="str">
            <v xml:space="preserve">MARECHAL DEODORO DA FONSECA </v>
          </cell>
          <cell r="E74" t="str">
            <v>R</v>
          </cell>
          <cell r="F74">
            <v>105.4</v>
          </cell>
          <cell r="G74">
            <v>6.5</v>
          </cell>
          <cell r="I74">
            <v>685.1</v>
          </cell>
          <cell r="J74">
            <v>685.1</v>
          </cell>
          <cell r="N74">
            <v>122.386264</v>
          </cell>
        </row>
        <row r="75">
          <cell r="B75" t="str">
            <v>JAIME MATZEMBACHER</v>
          </cell>
          <cell r="C75" t="str">
            <v>HUMBERTO ZARANTONIELO</v>
          </cell>
          <cell r="D75" t="str">
            <v>ABEL BERTOLON</v>
          </cell>
          <cell r="E75" t="str">
            <v>N</v>
          </cell>
          <cell r="F75">
            <v>97.4</v>
          </cell>
          <cell r="G75">
            <v>6.4</v>
          </cell>
          <cell r="I75">
            <v>623.36000000000013</v>
          </cell>
          <cell r="J75">
            <v>623.36000000000013</v>
          </cell>
          <cell r="N75">
            <v>63.632588800000022</v>
          </cell>
        </row>
        <row r="76">
          <cell r="B76" t="str">
            <v>HUMBERTO ZARANTONIELO</v>
          </cell>
          <cell r="C76" t="str">
            <v>VEREADOR OTTO EGGERS</v>
          </cell>
          <cell r="D76" t="str">
            <v xml:space="preserve">MARECHAL DEODORO DA FONSECA </v>
          </cell>
          <cell r="E76" t="str">
            <v>R</v>
          </cell>
          <cell r="F76">
            <v>104.1</v>
          </cell>
          <cell r="G76">
            <v>7.05</v>
          </cell>
          <cell r="I76">
            <v>733.90499999999997</v>
          </cell>
          <cell r="J76">
            <v>733.90499999999997</v>
          </cell>
          <cell r="N76">
            <v>74.917022400000008</v>
          </cell>
        </row>
        <row r="77">
          <cell r="B77" t="str">
            <v>MARECHAL DEODORO DA FONSECA</v>
          </cell>
          <cell r="C77" t="str">
            <v>ABEL BERTOLON</v>
          </cell>
          <cell r="D77" t="str">
            <v>TRECHO ESTREITO</v>
          </cell>
          <cell r="E77" t="str">
            <v>R</v>
          </cell>
          <cell r="F77">
            <v>90.7</v>
          </cell>
          <cell r="G77">
            <v>8.1</v>
          </cell>
          <cell r="I77">
            <v>734.67</v>
          </cell>
          <cell r="J77">
            <v>734.67</v>
          </cell>
          <cell r="N77">
            <v>131.2414488</v>
          </cell>
        </row>
        <row r="78">
          <cell r="B78" t="str">
            <v>MARECHAL DEODORO DA FONSECA</v>
          </cell>
          <cell r="C78" t="str">
            <v>TRECHO ESTREITO</v>
          </cell>
          <cell r="D78" t="str">
            <v>AV. DOS FERROVIARIOS</v>
          </cell>
          <cell r="E78" t="str">
            <v>R</v>
          </cell>
          <cell r="F78">
            <v>324.39999999999998</v>
          </cell>
          <cell r="G78">
            <v>9.4499999999999993</v>
          </cell>
          <cell r="I78">
            <v>3065.5799999999995</v>
          </cell>
          <cell r="J78">
            <v>3065.5799999999995</v>
          </cell>
          <cell r="N78">
            <v>547.63521119999996</v>
          </cell>
        </row>
        <row r="79">
          <cell r="B79" t="str">
            <v>ADÃO OSGA</v>
          </cell>
          <cell r="C79" t="str">
            <v xml:space="preserve"> ALFREDO KROETZ</v>
          </cell>
          <cell r="D79" t="str">
            <v>ANDRE LUBY</v>
          </cell>
          <cell r="E79" t="str">
            <v>N</v>
          </cell>
          <cell r="F79">
            <v>105.3</v>
          </cell>
          <cell r="G79">
            <v>6.8</v>
          </cell>
          <cell r="I79">
            <v>716.04</v>
          </cell>
          <cell r="J79">
            <v>716.04</v>
          </cell>
          <cell r="N79">
            <v>73.093363199999999</v>
          </cell>
        </row>
        <row r="80">
          <cell r="B80" t="str">
            <v>JOÃO N. GASPARINI</v>
          </cell>
          <cell r="C80" t="str">
            <v>ALFREDO KROETZ</v>
          </cell>
          <cell r="D80" t="str">
            <v>FINAL</v>
          </cell>
          <cell r="E80" t="str">
            <v>N</v>
          </cell>
          <cell r="F80">
            <v>86.3</v>
          </cell>
          <cell r="G80">
            <v>6.15</v>
          </cell>
          <cell r="I80">
            <v>530.745</v>
          </cell>
          <cell r="J80">
            <v>530.745</v>
          </cell>
          <cell r="N80">
            <v>54.1784496</v>
          </cell>
        </row>
        <row r="81">
          <cell r="B81" t="str">
            <v>ALFREDO KROETZ</v>
          </cell>
          <cell r="C81" t="str">
            <v>ADÃO OSGA</v>
          </cell>
          <cell r="D81" t="str">
            <v>JOÃO N. GASPARI</v>
          </cell>
          <cell r="E81" t="str">
            <v>N</v>
          </cell>
          <cell r="F81">
            <v>52.6</v>
          </cell>
          <cell r="G81">
            <v>6.22</v>
          </cell>
          <cell r="I81">
            <v>327.17199999999997</v>
          </cell>
          <cell r="J81">
            <v>327.17199999999997</v>
          </cell>
          <cell r="N81">
            <v>33.397717759999999</v>
          </cell>
        </row>
        <row r="82">
          <cell r="B82" t="str">
            <v>ALFREDO KROETZ</v>
          </cell>
          <cell r="C82" t="str">
            <v>JOÃO N. GASPARI</v>
          </cell>
          <cell r="D82" t="str">
            <v>ANDRE HOLOVATI</v>
          </cell>
          <cell r="E82" t="str">
            <v>N</v>
          </cell>
          <cell r="F82">
            <v>52</v>
          </cell>
          <cell r="G82">
            <v>6.8</v>
          </cell>
          <cell r="I82">
            <v>353.59999999999997</v>
          </cell>
          <cell r="J82">
            <v>353.59999999999997</v>
          </cell>
          <cell r="N82">
            <v>36.095487999999996</v>
          </cell>
        </row>
        <row r="83">
          <cell r="B83" t="str">
            <v>BARÃO DO RIO BRANCO</v>
          </cell>
          <cell r="C83" t="str">
            <v xml:space="preserve">NILO PEÇANHA </v>
          </cell>
          <cell r="D83" t="str">
            <v xml:space="preserve">POSTO DE GASOLINA </v>
          </cell>
          <cell r="E83" t="str">
            <v>R</v>
          </cell>
          <cell r="F83">
            <v>336</v>
          </cell>
          <cell r="G83">
            <v>8.9</v>
          </cell>
          <cell r="I83">
            <v>2990.4</v>
          </cell>
          <cell r="J83">
            <v>2990.4</v>
          </cell>
          <cell r="N83">
            <v>534.20505600000001</v>
          </cell>
        </row>
        <row r="84">
          <cell r="B84" t="str">
            <v>BARÃO DO RIO BRANCO</v>
          </cell>
          <cell r="C84" t="str">
            <v>POSTO DE GASOLINA</v>
          </cell>
          <cell r="D84" t="str">
            <v>AV.SANTA ROSA</v>
          </cell>
          <cell r="E84" t="str">
            <v>R</v>
          </cell>
          <cell r="F84">
            <v>61.6</v>
          </cell>
          <cell r="G84">
            <v>9.4499999999999993</v>
          </cell>
          <cell r="I84">
            <v>582.12</v>
          </cell>
          <cell r="J84">
            <v>582.12</v>
          </cell>
          <cell r="N84">
            <v>103.98991680000002</v>
          </cell>
        </row>
        <row r="85">
          <cell r="B85" t="str">
            <v>AGENOR DE. P. BUENO</v>
          </cell>
          <cell r="C85" t="str">
            <v>BARÃO DO RIO BRANCO</v>
          </cell>
          <cell r="D85" t="str">
            <v>ENTRADA DO CONDOMINIO</v>
          </cell>
          <cell r="E85" t="str">
            <v>R</v>
          </cell>
          <cell r="F85">
            <v>114.5</v>
          </cell>
          <cell r="G85">
            <v>6.6</v>
          </cell>
          <cell r="I85">
            <v>755.69999999999993</v>
          </cell>
          <cell r="J85">
            <v>755.69999999999993</v>
          </cell>
          <cell r="N85">
            <v>77.14185599999999</v>
          </cell>
        </row>
        <row r="86">
          <cell r="B86" t="str">
            <v>CANTO DOS PASSAROS</v>
          </cell>
          <cell r="C86" t="str">
            <v>AGENOR DE. P. BUENO</v>
          </cell>
          <cell r="D86" t="str">
            <v>FINAL</v>
          </cell>
          <cell r="E86" t="str">
            <v>R</v>
          </cell>
          <cell r="F86">
            <v>42.7</v>
          </cell>
          <cell r="G86">
            <v>5.25</v>
          </cell>
          <cell r="I86">
            <v>224.17500000000001</v>
          </cell>
          <cell r="J86">
            <v>224.17500000000001</v>
          </cell>
          <cell r="N86">
            <v>22.883784000000002</v>
          </cell>
        </row>
        <row r="87">
          <cell r="B87" t="str">
            <v>TV SANTA CATARINA</v>
          </cell>
          <cell r="C87" t="str">
            <v>AV. DOS FERROVIARIOS</v>
          </cell>
          <cell r="D87" t="str">
            <v>BARÃO DO RIO BRANCO</v>
          </cell>
          <cell r="E87" t="str">
            <v>R</v>
          </cell>
          <cell r="F87">
            <v>89.1</v>
          </cell>
          <cell r="G87">
            <v>7.05</v>
          </cell>
          <cell r="I87">
            <v>628.15499999999997</v>
          </cell>
          <cell r="J87">
            <v>628.15499999999997</v>
          </cell>
          <cell r="N87">
            <v>112.21360919999999</v>
          </cell>
        </row>
        <row r="88">
          <cell r="B88" t="str">
            <v>NILO PEÇANHA</v>
          </cell>
          <cell r="C88" t="str">
            <v>AV. DOS FERROVIARIOS</v>
          </cell>
          <cell r="D88" t="str">
            <v>BARÃO DO RIO BRANCO</v>
          </cell>
          <cell r="E88" t="str">
            <v>R</v>
          </cell>
          <cell r="F88">
            <v>143.4</v>
          </cell>
          <cell r="G88">
            <v>6</v>
          </cell>
          <cell r="I88">
            <v>860.40000000000009</v>
          </cell>
          <cell r="J88">
            <v>860.40000000000009</v>
          </cell>
          <cell r="N88">
            <v>153.70185600000002</v>
          </cell>
        </row>
        <row r="89">
          <cell r="B89" t="str">
            <v>ESTACIO HOLOVATY</v>
          </cell>
          <cell r="C89" t="str">
            <v xml:space="preserve">PEDRO MAZURECHEN </v>
          </cell>
          <cell r="D89" t="str">
            <v>FINAL</v>
          </cell>
          <cell r="E89" t="str">
            <v>N</v>
          </cell>
          <cell r="F89">
            <v>104.4</v>
          </cell>
          <cell r="G89">
            <v>6.15</v>
          </cell>
          <cell r="I89">
            <v>642.06000000000006</v>
          </cell>
          <cell r="J89">
            <v>642.06000000000006</v>
          </cell>
          <cell r="N89">
            <v>65.541484800000006</v>
          </cell>
        </row>
        <row r="90">
          <cell r="B90" t="str">
            <v>OZIRES NEVES</v>
          </cell>
          <cell r="C90" t="str">
            <v>ANDRÉ HOLOWATY</v>
          </cell>
          <cell r="D90" t="str">
            <v>FINAL</v>
          </cell>
          <cell r="E90" t="str">
            <v>N</v>
          </cell>
          <cell r="F90">
            <v>212.5</v>
          </cell>
          <cell r="G90">
            <v>8.6999999999999993</v>
          </cell>
          <cell r="I90">
            <v>1848.7499999999998</v>
          </cell>
          <cell r="J90">
            <v>1848.7499999999998</v>
          </cell>
          <cell r="N90">
            <v>188.72039999999998</v>
          </cell>
        </row>
        <row r="91">
          <cell r="B91" t="str">
            <v>HENRIQUE DOS PASSOS</v>
          </cell>
          <cell r="C91" t="str">
            <v>BRAZ LIMONGE</v>
          </cell>
          <cell r="D91" t="str">
            <v>FINAL</v>
          </cell>
          <cell r="E91" t="str">
            <v>N</v>
          </cell>
          <cell r="F91">
            <v>83.4</v>
          </cell>
          <cell r="G91">
            <v>4.5</v>
          </cell>
          <cell r="I91">
            <v>375.3</v>
          </cell>
          <cell r="J91">
            <v>375.3</v>
          </cell>
          <cell r="N91">
            <v>38.310624000000004</v>
          </cell>
        </row>
        <row r="92">
          <cell r="B92" t="str">
            <v>HILARIO A. DEZORDI</v>
          </cell>
          <cell r="C92" t="str">
            <v>FRANCISO PEREIRA</v>
          </cell>
          <cell r="D92" t="str">
            <v xml:space="preserve">               </v>
          </cell>
          <cell r="E92" t="str">
            <v>R</v>
          </cell>
          <cell r="F92">
            <v>210.3</v>
          </cell>
          <cell r="G92">
            <v>8.1</v>
          </cell>
          <cell r="I92">
            <v>1703.43</v>
          </cell>
          <cell r="J92">
            <v>1703.43</v>
          </cell>
          <cell r="N92">
            <v>304.30073520000002</v>
          </cell>
        </row>
        <row r="93">
          <cell r="B93" t="str">
            <v>MARIA DA SILVA</v>
          </cell>
          <cell r="C93" t="str">
            <v>ANDRÉ RUBI</v>
          </cell>
          <cell r="D93" t="str">
            <v>FINAL</v>
          </cell>
          <cell r="E93" t="str">
            <v>N</v>
          </cell>
          <cell r="F93">
            <v>139.75</v>
          </cell>
          <cell r="G93">
            <v>8.3000000000000007</v>
          </cell>
          <cell r="I93">
            <v>1159.9250000000002</v>
          </cell>
          <cell r="J93">
            <v>1159.9250000000002</v>
          </cell>
          <cell r="N93">
            <v>118.40514400000002</v>
          </cell>
        </row>
        <row r="94">
          <cell r="B94" t="str">
            <v>NILO PEÇANHA</v>
          </cell>
          <cell r="C94" t="str">
            <v>RENATO ARLEI OTTO</v>
          </cell>
          <cell r="D94" t="str">
            <v>CEL. ARTHUR DE PAULA E SOUZA</v>
          </cell>
          <cell r="E94" t="str">
            <v>N</v>
          </cell>
          <cell r="F94">
            <v>210.5</v>
          </cell>
          <cell r="G94">
            <v>7</v>
          </cell>
          <cell r="H94">
            <v>30</v>
          </cell>
          <cell r="I94">
            <v>1473.5</v>
          </cell>
          <cell r="J94">
            <v>1503.5</v>
          </cell>
          <cell r="N94">
            <v>153.47728000000001</v>
          </cell>
        </row>
        <row r="97">
          <cell r="B97" t="str">
            <v>ADÃO JOSÉ WEBER</v>
          </cell>
          <cell r="C97" t="str">
            <v>ELFRIDA WERLE</v>
          </cell>
          <cell r="D97" t="str">
            <v>ADÃO VOGEL</v>
          </cell>
          <cell r="E97" t="str">
            <v>N</v>
          </cell>
          <cell r="F97">
            <v>79.400000000000006</v>
          </cell>
          <cell r="G97">
            <v>5</v>
          </cell>
          <cell r="I97">
            <v>397</v>
          </cell>
          <cell r="J97">
            <v>397</v>
          </cell>
          <cell r="N97">
            <v>40.525760000000005</v>
          </cell>
        </row>
        <row r="98">
          <cell r="B98" t="str">
            <v>ADÃO VOGEL</v>
          </cell>
          <cell r="C98" t="str">
            <v>ADÃO JOSÉ WEBER</v>
          </cell>
          <cell r="D98" t="str">
            <v>LEOVEGILDO DALMAS</v>
          </cell>
          <cell r="E98" t="str">
            <v>N</v>
          </cell>
          <cell r="F98">
            <v>108.3</v>
          </cell>
          <cell r="G98">
            <v>5</v>
          </cell>
          <cell r="I98">
            <v>541.5</v>
          </cell>
          <cell r="J98">
            <v>541.5</v>
          </cell>
          <cell r="N98">
            <v>55.276319999999998</v>
          </cell>
        </row>
        <row r="101">
          <cell r="B101" t="str">
            <v>ARNALDO BAHR</v>
          </cell>
          <cell r="C101" t="str">
            <v>CARLOS GALLE</v>
          </cell>
          <cell r="D101" t="str">
            <v>1º DE JANEIRO</v>
          </cell>
          <cell r="E101" t="str">
            <v>N</v>
          </cell>
          <cell r="F101">
            <v>60</v>
          </cell>
          <cell r="G101">
            <v>5.2</v>
          </cell>
          <cell r="H101">
            <v>100.65</v>
          </cell>
          <cell r="I101">
            <v>312</v>
          </cell>
          <cell r="J101">
            <v>412.65</v>
          </cell>
          <cell r="N101">
            <v>42.123311999999999</v>
          </cell>
        </row>
        <row r="102">
          <cell r="B102" t="str">
            <v>CARLOS GALLE</v>
          </cell>
          <cell r="C102" t="str">
            <v>FREDERICO BARTH</v>
          </cell>
          <cell r="D102" t="str">
            <v>MARTIM EISEMBERG</v>
          </cell>
          <cell r="E102" t="str">
            <v>N</v>
          </cell>
          <cell r="F102">
            <v>96.6</v>
          </cell>
          <cell r="G102">
            <v>7.75</v>
          </cell>
          <cell r="I102">
            <v>748.65</v>
          </cell>
          <cell r="J102">
            <v>748.65</v>
          </cell>
          <cell r="N102">
            <v>76.422191999999995</v>
          </cell>
        </row>
        <row r="103">
          <cell r="B103" t="str">
            <v>CARLOS GALLE</v>
          </cell>
          <cell r="C103" t="str">
            <v>MARTIM EISEMBERG</v>
          </cell>
          <cell r="D103" t="str">
            <v>AGRICULTOR JOÃO HORT</v>
          </cell>
          <cell r="E103" t="str">
            <v>N</v>
          </cell>
          <cell r="F103">
            <v>97.4</v>
          </cell>
          <cell r="G103">
            <v>6.8</v>
          </cell>
          <cell r="I103">
            <v>662.32</v>
          </cell>
          <cell r="J103">
            <v>662.32</v>
          </cell>
          <cell r="N103">
            <v>67.609625600000001</v>
          </cell>
        </row>
        <row r="104">
          <cell r="B104" t="str">
            <v>CARLOS GALLE</v>
          </cell>
          <cell r="C104" t="str">
            <v>AGRICULTOR JOÃO HORT</v>
          </cell>
          <cell r="D104" t="str">
            <v>ARNALDO BAHR</v>
          </cell>
          <cell r="E104" t="str">
            <v>N</v>
          </cell>
          <cell r="F104">
            <v>155.1</v>
          </cell>
          <cell r="G104">
            <v>6.37</v>
          </cell>
          <cell r="I104">
            <v>987.98699999999997</v>
          </cell>
          <cell r="J104">
            <v>987.98699999999997</v>
          </cell>
          <cell r="N104">
            <v>100.85371296000001</v>
          </cell>
        </row>
        <row r="105">
          <cell r="B105" t="str">
            <v>FREDERICO BARTH</v>
          </cell>
          <cell r="C105" t="str">
            <v>1° DE JANEIRO</v>
          </cell>
          <cell r="D105" t="str">
            <v>CARLOS GALLE</v>
          </cell>
          <cell r="E105" t="str">
            <v>N</v>
          </cell>
          <cell r="F105">
            <v>71</v>
          </cell>
          <cell r="G105">
            <v>8.1999999999999993</v>
          </cell>
          <cell r="I105">
            <v>582.19999999999993</v>
          </cell>
          <cell r="J105">
            <v>582.19999999999993</v>
          </cell>
          <cell r="N105">
            <v>59.430975999999994</v>
          </cell>
        </row>
        <row r="108">
          <cell r="B108" t="str">
            <v>ALBERTINA BRAUSCHNER / ATLETA RONALDO</v>
          </cell>
          <cell r="C108" t="str">
            <v>PADRE LANDEL DE MOURA</v>
          </cell>
          <cell r="D108" t="str">
            <v>COL. ARTHUR GALLE</v>
          </cell>
          <cell r="E108" t="str">
            <v>N</v>
          </cell>
          <cell r="F108">
            <v>235.7</v>
          </cell>
          <cell r="G108">
            <v>7</v>
          </cell>
          <cell r="H108">
            <v>45</v>
          </cell>
          <cell r="I108">
            <v>1649.8999999999999</v>
          </cell>
          <cell r="J108">
            <v>1694.8999999999999</v>
          </cell>
          <cell r="N108">
            <v>173.01539199999999</v>
          </cell>
        </row>
        <row r="109">
          <cell r="B109" t="str">
            <v>NOSSA SENHORA APARECIDA</v>
          </cell>
          <cell r="C109" t="str">
            <v>JOSÉ TESTI</v>
          </cell>
          <cell r="D109" t="str">
            <v>FRANCISO PILUSKI</v>
          </cell>
          <cell r="E109" t="str">
            <v>N</v>
          </cell>
          <cell r="F109">
            <v>125</v>
          </cell>
          <cell r="G109">
            <v>8</v>
          </cell>
          <cell r="I109">
            <v>1000</v>
          </cell>
          <cell r="J109">
            <v>1000</v>
          </cell>
          <cell r="N109">
            <v>102.08</v>
          </cell>
        </row>
        <row r="110">
          <cell r="B110" t="str">
            <v>JOÃO MAZURECHEN</v>
          </cell>
          <cell r="C110" t="str">
            <v>ALBERTINA BRAUSCHNER</v>
          </cell>
          <cell r="D110" t="str">
            <v>COL. ARTHUR GALLE</v>
          </cell>
          <cell r="E110" t="str">
            <v>N</v>
          </cell>
          <cell r="F110">
            <v>110</v>
          </cell>
          <cell r="G110">
            <v>7.15</v>
          </cell>
          <cell r="I110">
            <v>786.5</v>
          </cell>
          <cell r="J110">
            <v>786.5</v>
          </cell>
          <cell r="N110">
            <v>80.285920000000004</v>
          </cell>
        </row>
        <row r="113">
          <cell r="B113" t="str">
            <v>BRIGADEIRO EDUARDO GOMES</v>
          </cell>
          <cell r="C113" t="str">
            <v>FINAL DO ASFALTO</v>
          </cell>
          <cell r="D113" t="str">
            <v>FRANCISCO LAURIANO DA SILVA</v>
          </cell>
          <cell r="E113" t="str">
            <v>N</v>
          </cell>
          <cell r="F113">
            <v>395.6</v>
          </cell>
          <cell r="G113">
            <v>8.5</v>
          </cell>
          <cell r="I113">
            <v>3362.6000000000004</v>
          </cell>
          <cell r="J113">
            <v>3362.6000000000004</v>
          </cell>
          <cell r="N113">
            <v>343.25420800000006</v>
          </cell>
        </row>
        <row r="114">
          <cell r="B114" t="str">
            <v>REGINALDO STASIAK</v>
          </cell>
          <cell r="C114" t="str">
            <v>BRIGADEIRO EDUARDO GOMES</v>
          </cell>
          <cell r="D114" t="str">
            <v>AGENOR MEDEIROS</v>
          </cell>
          <cell r="E114" t="str">
            <v>N</v>
          </cell>
          <cell r="F114">
            <v>101</v>
          </cell>
          <cell r="G114">
            <v>8.3000000000000007</v>
          </cell>
          <cell r="I114">
            <v>838.30000000000007</v>
          </cell>
          <cell r="J114">
            <v>838.30000000000007</v>
          </cell>
          <cell r="N114">
            <v>85.573664000000008</v>
          </cell>
        </row>
        <row r="115">
          <cell r="B115" t="str">
            <v>NESTOR KUNZ</v>
          </cell>
          <cell r="C115" t="str">
            <v>BRIGADEIRO EDUARDO GOMES</v>
          </cell>
          <cell r="D115" t="str">
            <v>AGENOR MEDEIROS</v>
          </cell>
          <cell r="E115" t="str">
            <v>N</v>
          </cell>
          <cell r="F115">
            <v>110.9</v>
          </cell>
          <cell r="G115">
            <v>8</v>
          </cell>
          <cell r="I115">
            <v>887.2</v>
          </cell>
          <cell r="J115">
            <v>887.2</v>
          </cell>
          <cell r="N115">
            <v>90.565376000000001</v>
          </cell>
        </row>
        <row r="116">
          <cell r="B116" t="str">
            <v>CLODOADO S. SCHENA</v>
          </cell>
          <cell r="C116" t="str">
            <v>BRIGADEIRO EDUARDO GOMES</v>
          </cell>
          <cell r="D116" t="str">
            <v>AGENOR MEDEIROS</v>
          </cell>
          <cell r="E116" t="str">
            <v>N</v>
          </cell>
          <cell r="F116">
            <v>128.30000000000001</v>
          </cell>
          <cell r="G116">
            <v>8</v>
          </cell>
          <cell r="I116">
            <v>1026.4000000000001</v>
          </cell>
          <cell r="J116">
            <v>1026.4000000000001</v>
          </cell>
          <cell r="N116">
            <v>104.77491200000001</v>
          </cell>
        </row>
        <row r="117">
          <cell r="B117" t="str">
            <v>FRANCISCO LAURIANO DA SILVA</v>
          </cell>
          <cell r="C117" t="str">
            <v>BRIGADEIRO EDUARDO GOMES</v>
          </cell>
          <cell r="D117" t="str">
            <v>AGENOR MEDEIROS</v>
          </cell>
          <cell r="E117" t="str">
            <v>N</v>
          </cell>
          <cell r="F117">
            <v>258.39999999999998</v>
          </cell>
          <cell r="G117">
            <v>7.8</v>
          </cell>
          <cell r="I117">
            <v>2015.5199999999998</v>
          </cell>
          <cell r="J117">
            <v>2015.5199999999998</v>
          </cell>
          <cell r="N117">
            <v>205.74428159999997</v>
          </cell>
        </row>
        <row r="118">
          <cell r="B118" t="str">
            <v>AGENOR MEDEIROS</v>
          </cell>
          <cell r="C118" t="str">
            <v>INTEIRA</v>
          </cell>
          <cell r="E118" t="str">
            <v>N</v>
          </cell>
          <cell r="F118">
            <v>175</v>
          </cell>
          <cell r="G118">
            <v>8.4</v>
          </cell>
          <cell r="I118">
            <v>1470</v>
          </cell>
          <cell r="J118">
            <v>1470</v>
          </cell>
          <cell r="N118">
            <v>150.05760000000001</v>
          </cell>
        </row>
        <row r="121">
          <cell r="B121" t="str">
            <v>DIRCEU BERTON</v>
          </cell>
          <cell r="C121" t="str">
            <v>ROGERIO LEMOS DE CAMARGO</v>
          </cell>
          <cell r="D121" t="str">
            <v>VEREADOR MIGUEL KOVALCHUK</v>
          </cell>
          <cell r="E121" t="str">
            <v>N</v>
          </cell>
          <cell r="F121">
            <v>278</v>
          </cell>
          <cell r="G121">
            <v>12</v>
          </cell>
          <cell r="H121">
            <v>72</v>
          </cell>
          <cell r="I121">
            <v>3336</v>
          </cell>
          <cell r="J121">
            <v>3408</v>
          </cell>
          <cell r="N121">
            <v>347.88864000000001</v>
          </cell>
        </row>
        <row r="122">
          <cell r="B122" t="str">
            <v>VEREADOR MIGUEL KOVALCHUK</v>
          </cell>
          <cell r="C122" t="str">
            <v xml:space="preserve">DIRCEU BERTON </v>
          </cell>
          <cell r="D122" t="str">
            <v>ADÃO MIBACH</v>
          </cell>
          <cell r="E122" t="str">
            <v>N</v>
          </cell>
          <cell r="F122">
            <v>93</v>
          </cell>
          <cell r="G122">
            <v>9</v>
          </cell>
          <cell r="H122">
            <v>54</v>
          </cell>
          <cell r="I122">
            <v>837</v>
          </cell>
          <cell r="J122">
            <v>891</v>
          </cell>
          <cell r="N122">
            <v>90.953280000000007</v>
          </cell>
        </row>
        <row r="123">
          <cell r="B123" t="str">
            <v>ADÃO MIBACH</v>
          </cell>
          <cell r="C123" t="str">
            <v>FINAL DO ASLFATO</v>
          </cell>
          <cell r="D123" t="str">
            <v>VEREADOR MIGUEL KOVALCHUK</v>
          </cell>
          <cell r="E123" t="str">
            <v>N</v>
          </cell>
          <cell r="F123">
            <v>33.5</v>
          </cell>
          <cell r="G123">
            <v>9</v>
          </cell>
          <cell r="I123">
            <v>301.5</v>
          </cell>
          <cell r="J123">
            <v>301.5</v>
          </cell>
          <cell r="N123">
            <v>30.777120000000004</v>
          </cell>
        </row>
        <row r="124">
          <cell r="B124" t="str">
            <v>ADÃO MIBACH</v>
          </cell>
          <cell r="C124" t="str">
            <v>FINAL DA RUA ABARTA</v>
          </cell>
          <cell r="D124" t="str">
            <v>ROGÉRIO LEMOS DE CAMARGO</v>
          </cell>
          <cell r="E124" t="str">
            <v>N</v>
          </cell>
          <cell r="F124">
            <v>76.5</v>
          </cell>
          <cell r="G124">
            <v>9</v>
          </cell>
          <cell r="I124">
            <v>688.5</v>
          </cell>
          <cell r="J124">
            <v>688.5</v>
          </cell>
          <cell r="N124">
            <v>70.282079999999993</v>
          </cell>
        </row>
        <row r="125">
          <cell r="B125" t="str">
            <v>ROGÉRIO LOMOS DE CAMARGO</v>
          </cell>
          <cell r="C125" t="str">
            <v>TRECHOS DE ENCAIXE COM A RUA ADÃO MIBACH E CORREÇÕES DA RUA</v>
          </cell>
          <cell r="E125" t="str">
            <v>N</v>
          </cell>
          <cell r="I125">
            <v>268.10000000000002</v>
          </cell>
          <cell r="J125">
            <v>268.10000000000002</v>
          </cell>
          <cell r="N125">
            <v>27.367648000000006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opLeftCell="A16" workbookViewId="0">
      <selection activeCell="C31" sqref="C31"/>
    </sheetView>
  </sheetViews>
  <sheetFormatPr defaultRowHeight="15"/>
  <cols>
    <col min="1" max="1" width="9.140625" style="3"/>
    <col min="2" max="2" width="10.28515625" style="4" bestFit="1" customWidth="1"/>
    <col min="3" max="3" width="64.5703125" style="3" customWidth="1"/>
    <col min="4" max="4" width="10.28515625" style="4" customWidth="1"/>
    <col min="5" max="5" width="11.140625" style="16" bestFit="1" customWidth="1"/>
    <col min="6" max="6" width="10.28515625" style="5" customWidth="1"/>
    <col min="7" max="7" width="15.85546875" style="6" bestFit="1" customWidth="1"/>
    <col min="8" max="8" width="10.28515625" style="5" customWidth="1"/>
    <col min="9" max="9" width="14.7109375" style="5" customWidth="1"/>
    <col min="10" max="10" width="12.7109375" style="4" bestFit="1" customWidth="1"/>
    <col min="11" max="11" width="11.7109375" style="4" bestFit="1" customWidth="1"/>
    <col min="12" max="12" width="15.42578125" style="4" bestFit="1" customWidth="1"/>
    <col min="13" max="13" width="11.7109375" style="3" bestFit="1" customWidth="1"/>
    <col min="14" max="14" width="15.85546875" style="3" bestFit="1" customWidth="1"/>
    <col min="15" max="15" width="11.7109375" bestFit="1" customWidth="1"/>
    <col min="16" max="16" width="10.140625" bestFit="1" customWidth="1"/>
  </cols>
  <sheetData>
    <row r="1" spans="2:14" ht="15.75">
      <c r="C1" s="240" t="s">
        <v>233</v>
      </c>
      <c r="D1" s="240"/>
      <c r="E1" s="240"/>
      <c r="F1" s="240"/>
      <c r="G1" s="240"/>
      <c r="H1" s="240"/>
      <c r="I1" s="240"/>
      <c r="J1" s="240"/>
    </row>
    <row r="2" spans="2:14">
      <c r="C2" s="237" t="s">
        <v>234</v>
      </c>
      <c r="D2" s="237"/>
      <c r="E2" s="237"/>
      <c r="F2" s="237"/>
      <c r="G2" s="239" t="s">
        <v>1</v>
      </c>
      <c r="H2" s="239"/>
      <c r="I2" s="250">
        <f>BDI!C21</f>
        <v>0.27400000000000002</v>
      </c>
      <c r="J2" s="251"/>
    </row>
    <row r="3" spans="2:14">
      <c r="C3" s="237"/>
      <c r="D3" s="237"/>
      <c r="E3" s="237"/>
      <c r="F3" s="237"/>
      <c r="G3" s="239" t="s">
        <v>2</v>
      </c>
      <c r="H3" s="239"/>
      <c r="I3" s="252">
        <v>0.15</v>
      </c>
      <c r="J3" s="253"/>
    </row>
    <row r="4" spans="2:14">
      <c r="C4" s="238"/>
      <c r="D4" s="238"/>
      <c r="E4" s="238"/>
      <c r="F4" s="238"/>
      <c r="G4" s="239" t="s">
        <v>186</v>
      </c>
      <c r="H4" s="239"/>
      <c r="I4" s="118">
        <v>3</v>
      </c>
      <c r="J4" s="95" t="s">
        <v>185</v>
      </c>
    </row>
    <row r="5" spans="2:14">
      <c r="B5" s="21" t="s">
        <v>25</v>
      </c>
      <c r="C5" s="245" t="s">
        <v>253</v>
      </c>
      <c r="D5" s="245"/>
      <c r="E5" s="245"/>
      <c r="F5" s="245"/>
      <c r="H5" s="22" t="s">
        <v>22</v>
      </c>
      <c r="I5" s="243" t="s">
        <v>23</v>
      </c>
      <c r="J5" s="244"/>
    </row>
    <row r="6" spans="2:14">
      <c r="B6" s="23" t="s">
        <v>24</v>
      </c>
      <c r="C6" s="246" t="s">
        <v>26</v>
      </c>
      <c r="D6" s="246"/>
      <c r="E6" s="246"/>
      <c r="F6" s="246"/>
      <c r="H6" s="24" t="s">
        <v>21</v>
      </c>
      <c r="I6" s="241">
        <v>44197</v>
      </c>
      <c r="J6" s="242"/>
    </row>
    <row r="7" spans="2:14">
      <c r="B7" s="247" t="s">
        <v>3</v>
      </c>
      <c r="C7" s="247" t="s">
        <v>4</v>
      </c>
      <c r="D7" s="247" t="s">
        <v>5</v>
      </c>
      <c r="E7" s="248" t="s">
        <v>6</v>
      </c>
      <c r="F7" s="14" t="s">
        <v>7</v>
      </c>
      <c r="G7" s="249" t="s">
        <v>1</v>
      </c>
      <c r="H7" s="14" t="s">
        <v>8</v>
      </c>
      <c r="I7" s="14" t="s">
        <v>8</v>
      </c>
      <c r="J7" s="234" t="s">
        <v>43</v>
      </c>
    </row>
    <row r="8" spans="2:14">
      <c r="B8" s="247"/>
      <c r="C8" s="247"/>
      <c r="D8" s="247"/>
      <c r="E8" s="248"/>
      <c r="F8" s="15" t="s">
        <v>9</v>
      </c>
      <c r="G8" s="249"/>
      <c r="H8" s="15" t="s">
        <v>9</v>
      </c>
      <c r="I8" s="15" t="s">
        <v>10</v>
      </c>
      <c r="J8" s="235"/>
    </row>
    <row r="9" spans="2:14">
      <c r="C9" s="12"/>
      <c r="N9"/>
    </row>
    <row r="10" spans="2:14">
      <c r="B10" s="183"/>
      <c r="C10" s="12" t="s">
        <v>241</v>
      </c>
      <c r="D10" s="183"/>
      <c r="J10" s="183"/>
      <c r="K10" s="183"/>
      <c r="L10" s="183"/>
      <c r="N10"/>
    </row>
    <row r="11" spans="2:14">
      <c r="B11" s="184">
        <v>4011479</v>
      </c>
      <c r="C11" s="8" t="s">
        <v>242</v>
      </c>
      <c r="D11" s="184" t="s">
        <v>243</v>
      </c>
      <c r="E11" s="25">
        <f>TRUNC(E14/2.4,3)</f>
        <v>2289.6790000000001</v>
      </c>
      <c r="F11" s="9">
        <v>40.39</v>
      </c>
      <c r="G11" s="10">
        <f>I2</f>
        <v>0.27400000000000002</v>
      </c>
      <c r="H11" s="11">
        <f>TRUNC(F11*(1+G11),2)</f>
        <v>51.45</v>
      </c>
      <c r="I11" s="96">
        <f>TRUNC(H11*E11,2)</f>
        <v>117803.98</v>
      </c>
      <c r="J11" s="171">
        <f t="shared" ref="J11:J16" si="0">I11/$I$42</f>
        <v>1.6042485603291846E-2</v>
      </c>
      <c r="K11" s="183"/>
      <c r="L11" s="183"/>
    </row>
    <row r="12" spans="2:14">
      <c r="B12" s="184">
        <v>4011353</v>
      </c>
      <c r="C12" s="8" t="s">
        <v>12</v>
      </c>
      <c r="D12" s="184" t="s">
        <v>11</v>
      </c>
      <c r="E12" s="17">
        <v>31946.42</v>
      </c>
      <c r="F12" s="9">
        <v>0.16</v>
      </c>
      <c r="G12" s="10">
        <f>I2</f>
        <v>0.27400000000000002</v>
      </c>
      <c r="H12" s="11">
        <f t="shared" ref="H12:H15" si="1">TRUNC(F12*(1+G12),2)</f>
        <v>0.2</v>
      </c>
      <c r="I12" s="96">
        <f t="shared" ref="I12:I15" si="2">TRUNC(H12*E12,2)</f>
        <v>6389.28</v>
      </c>
      <c r="J12" s="171">
        <f t="shared" si="0"/>
        <v>8.7008887488691398E-4</v>
      </c>
      <c r="K12" s="183"/>
      <c r="L12" s="183"/>
    </row>
    <row r="13" spans="2:14">
      <c r="B13" s="184"/>
      <c r="C13" s="8" t="s">
        <v>224</v>
      </c>
      <c r="D13" s="184" t="s">
        <v>0</v>
      </c>
      <c r="E13" s="25">
        <f>TRUNC(E12*0.00045,3)</f>
        <v>14.375</v>
      </c>
      <c r="F13" s="11">
        <f>Ligantes!M24</f>
        <v>3497.77</v>
      </c>
      <c r="G13" s="10">
        <f>I3</f>
        <v>0.15</v>
      </c>
      <c r="H13" s="11">
        <f t="shared" si="1"/>
        <v>4022.43</v>
      </c>
      <c r="I13" s="96">
        <f t="shared" si="2"/>
        <v>57822.43</v>
      </c>
      <c r="J13" s="171">
        <f t="shared" si="0"/>
        <v>7.8742288742905849E-3</v>
      </c>
      <c r="K13" s="183"/>
      <c r="L13" s="183"/>
      <c r="N13"/>
    </row>
    <row r="14" spans="2:14">
      <c r="B14" s="184">
        <v>4011463</v>
      </c>
      <c r="C14" s="8" t="s">
        <v>189</v>
      </c>
      <c r="D14" s="184" t="s">
        <v>0</v>
      </c>
      <c r="E14" s="17">
        <v>5495.23</v>
      </c>
      <c r="F14" s="9">
        <v>112.48</v>
      </c>
      <c r="G14" s="10">
        <f>I2</f>
        <v>0.27400000000000002</v>
      </c>
      <c r="H14" s="11">
        <f t="shared" si="1"/>
        <v>143.29</v>
      </c>
      <c r="I14" s="96">
        <f t="shared" si="2"/>
        <v>787411.5</v>
      </c>
      <c r="J14" s="171">
        <f t="shared" si="0"/>
        <v>0.10722929439749351</v>
      </c>
      <c r="K14" s="5"/>
      <c r="L14" s="164"/>
      <c r="N14"/>
    </row>
    <row r="15" spans="2:14">
      <c r="B15" s="184"/>
      <c r="C15" s="8" t="s">
        <v>223</v>
      </c>
      <c r="D15" s="184" t="s">
        <v>0</v>
      </c>
      <c r="E15" s="17">
        <f>TRUNC(0.052*E14,3)</f>
        <v>285.75099999999998</v>
      </c>
      <c r="F15" s="11">
        <f>Ligantes!M22</f>
        <v>4441.55</v>
      </c>
      <c r="G15" s="10">
        <f>I3</f>
        <v>0.15</v>
      </c>
      <c r="H15" s="11">
        <f t="shared" si="1"/>
        <v>5107.78</v>
      </c>
      <c r="I15" s="96">
        <f t="shared" si="2"/>
        <v>1459553.24</v>
      </c>
      <c r="J15" s="171">
        <f t="shared" si="0"/>
        <v>0.19876121197210797</v>
      </c>
      <c r="K15" s="183"/>
      <c r="L15" s="183"/>
      <c r="M15" s="166"/>
      <c r="N15"/>
    </row>
    <row r="16" spans="2:14">
      <c r="B16" s="236" t="s">
        <v>19</v>
      </c>
      <c r="C16" s="236"/>
      <c r="D16" s="236"/>
      <c r="E16" s="236"/>
      <c r="F16" s="236"/>
      <c r="G16" s="236"/>
      <c r="H16" s="236"/>
      <c r="I16" s="97">
        <f>SUBTOTAL(9,I11:I15)</f>
        <v>2428980.4299999997</v>
      </c>
      <c r="J16" s="170">
        <f t="shared" si="0"/>
        <v>0.33077730972207081</v>
      </c>
      <c r="K16" s="183"/>
      <c r="L16" s="183"/>
      <c r="N16"/>
    </row>
    <row r="17" spans="2:17" hidden="1">
      <c r="B17" s="184"/>
      <c r="C17" s="8"/>
      <c r="D17" s="184"/>
      <c r="E17" s="173"/>
      <c r="F17" s="9"/>
      <c r="G17" s="10"/>
      <c r="H17" s="11"/>
      <c r="I17" s="96"/>
      <c r="J17" s="171"/>
      <c r="K17" s="183"/>
      <c r="L17" s="183"/>
    </row>
    <row r="18" spans="2:17" hidden="1">
      <c r="B18" s="184"/>
      <c r="C18" s="8"/>
      <c r="D18" s="184"/>
      <c r="E18" s="173"/>
      <c r="F18" s="9"/>
      <c r="G18" s="10"/>
      <c r="H18" s="11"/>
      <c r="I18" s="96"/>
      <c r="J18" s="171"/>
      <c r="K18" s="5"/>
      <c r="L18" s="164"/>
      <c r="N18"/>
    </row>
    <row r="19" spans="2:17">
      <c r="B19" s="183"/>
      <c r="C19" s="12" t="s">
        <v>244</v>
      </c>
      <c r="D19" s="183"/>
      <c r="I19" s="98"/>
      <c r="J19" s="183"/>
      <c r="K19" s="183"/>
      <c r="L19" s="183"/>
    </row>
    <row r="20" spans="2:17">
      <c r="B20" s="184">
        <v>4011352</v>
      </c>
      <c r="C20" s="8" t="s">
        <v>20</v>
      </c>
      <c r="D20" s="184" t="s">
        <v>11</v>
      </c>
      <c r="E20" s="17">
        <v>92597.759999999995</v>
      </c>
      <c r="F20" s="9">
        <v>0.22</v>
      </c>
      <c r="G20" s="10">
        <f>I2</f>
        <v>0.27400000000000002</v>
      </c>
      <c r="H20" s="11">
        <f>TRUNC(F20*(1+G20),2)</f>
        <v>0.28000000000000003</v>
      </c>
      <c r="I20" s="96">
        <f>TRUNC(H20*E20,2)</f>
        <v>25927.37</v>
      </c>
      <c r="J20" s="171">
        <f t="shared" ref="J20:J25" si="3">I20/$I$44</f>
        <v>3.530775954736172E-3</v>
      </c>
      <c r="K20" s="183"/>
      <c r="L20" s="183"/>
    </row>
    <row r="21" spans="2:17">
      <c r="B21" s="184"/>
      <c r="C21" s="8" t="s">
        <v>225</v>
      </c>
      <c r="D21" s="184" t="s">
        <v>0</v>
      </c>
      <c r="E21" s="17">
        <f>TRUNC(0.001*E20,3)</f>
        <v>92.596999999999994</v>
      </c>
      <c r="F21" s="11">
        <f>Ligantes!M23</f>
        <v>5965.8099999999995</v>
      </c>
      <c r="G21" s="10">
        <f>I3</f>
        <v>0.15</v>
      </c>
      <c r="H21" s="11">
        <f t="shared" ref="H21:H25" si="4">TRUNC(F21*(1+G21),2)</f>
        <v>6860.68</v>
      </c>
      <c r="I21" s="96">
        <f t="shared" ref="I21:I25" si="5">TRUNC(H21*E21,2)</f>
        <v>635278.38</v>
      </c>
      <c r="J21" s="171">
        <f t="shared" si="3"/>
        <v>8.6511884108096918E-2</v>
      </c>
      <c r="K21" s="183"/>
      <c r="L21" s="183"/>
    </row>
    <row r="22" spans="2:17">
      <c r="B22" s="184">
        <v>4011353</v>
      </c>
      <c r="C22" s="8" t="s">
        <v>12</v>
      </c>
      <c r="D22" s="184" t="s">
        <v>11</v>
      </c>
      <c r="E22" s="17">
        <f>E20</f>
        <v>92597.759999999995</v>
      </c>
      <c r="F22" s="11">
        <v>0.16</v>
      </c>
      <c r="G22" s="10">
        <f>I2</f>
        <v>0.27400000000000002</v>
      </c>
      <c r="H22" s="11">
        <f t="shared" si="4"/>
        <v>0.2</v>
      </c>
      <c r="I22" s="96">
        <f t="shared" si="5"/>
        <v>18519.55</v>
      </c>
      <c r="J22" s="171">
        <f t="shared" si="3"/>
        <v>2.5219828248115514E-3</v>
      </c>
      <c r="K22" s="183"/>
      <c r="L22" s="16"/>
      <c r="N22" s="27"/>
    </row>
    <row r="23" spans="2:17">
      <c r="B23" s="119"/>
      <c r="C23" s="8" t="s">
        <v>224</v>
      </c>
      <c r="D23" s="119" t="s">
        <v>0</v>
      </c>
      <c r="E23" s="25">
        <f>TRUNC(E22*0.00045,3)</f>
        <v>41.667999999999999</v>
      </c>
      <c r="F23" s="11">
        <f>Ligantes!M24</f>
        <v>3497.77</v>
      </c>
      <c r="G23" s="10">
        <v>0.15</v>
      </c>
      <c r="H23" s="11">
        <f t="shared" si="4"/>
        <v>4022.43</v>
      </c>
      <c r="I23" s="96">
        <f t="shared" si="5"/>
        <v>167606.60999999999</v>
      </c>
      <c r="J23" s="171">
        <f t="shared" si="3"/>
        <v>2.2824582224994019E-2</v>
      </c>
      <c r="K23" s="16"/>
      <c r="L23" s="16"/>
    </row>
    <row r="24" spans="2:17">
      <c r="B24" s="7">
        <v>4011463</v>
      </c>
      <c r="C24" s="8" t="s">
        <v>189</v>
      </c>
      <c r="D24" s="7" t="s">
        <v>0</v>
      </c>
      <c r="E24" s="17">
        <v>9498.7999999999993</v>
      </c>
      <c r="F24" s="9">
        <v>112.48</v>
      </c>
      <c r="G24" s="10">
        <f>I2</f>
        <v>0.27400000000000002</v>
      </c>
      <c r="H24" s="11">
        <f t="shared" si="4"/>
        <v>143.29</v>
      </c>
      <c r="I24" s="96">
        <f t="shared" si="5"/>
        <v>1361083.05</v>
      </c>
      <c r="J24" s="171">
        <f t="shared" si="3"/>
        <v>0.18535159197940135</v>
      </c>
    </row>
    <row r="25" spans="2:17">
      <c r="B25" s="7"/>
      <c r="C25" s="8" t="s">
        <v>223</v>
      </c>
      <c r="D25" s="7" t="s">
        <v>0</v>
      </c>
      <c r="E25" s="17">
        <f>TRUNC(0.052*E24,3)</f>
        <v>493.93700000000001</v>
      </c>
      <c r="F25" s="11">
        <f>Ligantes!M22</f>
        <v>4441.55</v>
      </c>
      <c r="G25" s="10">
        <f>I3</f>
        <v>0.15</v>
      </c>
      <c r="H25" s="11">
        <f t="shared" si="4"/>
        <v>5107.78</v>
      </c>
      <c r="I25" s="96">
        <f t="shared" si="5"/>
        <v>2522921.52</v>
      </c>
      <c r="J25" s="171">
        <f t="shared" si="3"/>
        <v>0.34357015919865508</v>
      </c>
      <c r="L25" s="96"/>
      <c r="M25" s="166"/>
    </row>
    <row r="26" spans="2:17">
      <c r="B26" s="236" t="s">
        <v>19</v>
      </c>
      <c r="C26" s="236"/>
      <c r="D26" s="236"/>
      <c r="E26" s="236"/>
      <c r="F26" s="236"/>
      <c r="G26" s="236"/>
      <c r="H26" s="236"/>
      <c r="I26" s="97">
        <f>SUBTOTAL(9,I20:I25)</f>
        <v>4731336.4800000004</v>
      </c>
      <c r="J26" s="170">
        <f t="shared" ref="J26" si="6">I26/$I$44</f>
        <v>0.64431097629069511</v>
      </c>
    </row>
    <row r="27" spans="2:17">
      <c r="C27" s="12" t="s">
        <v>245</v>
      </c>
      <c r="I27" s="98"/>
      <c r="O27" s="163"/>
    </row>
    <row r="28" spans="2:17">
      <c r="B28" s="7">
        <v>5212556</v>
      </c>
      <c r="C28" s="26" t="s">
        <v>274</v>
      </c>
      <c r="D28" s="7" t="s">
        <v>40</v>
      </c>
      <c r="E28" s="17">
        <v>5</v>
      </c>
      <c r="F28" s="9">
        <v>42.69</v>
      </c>
      <c r="G28" s="10">
        <f>I2</f>
        <v>0.27400000000000002</v>
      </c>
      <c r="H28" s="11">
        <f>TRUNC(F28*(1+G28),2)</f>
        <v>54.38</v>
      </c>
      <c r="I28" s="96">
        <f>TRUNC(H28*E28,2)</f>
        <v>271.89999999999998</v>
      </c>
      <c r="J28" s="171">
        <f>I28/$I$44</f>
        <v>3.7027202608392794E-5</v>
      </c>
      <c r="L28" s="5"/>
      <c r="N28" s="4"/>
      <c r="Q28" s="165"/>
    </row>
    <row r="29" spans="2:17" ht="30">
      <c r="B29" s="7">
        <v>5213835</v>
      </c>
      <c r="C29" s="212" t="s">
        <v>272</v>
      </c>
      <c r="D29" s="7" t="s">
        <v>273</v>
      </c>
      <c r="E29" s="17">
        <v>100</v>
      </c>
      <c r="F29" s="9">
        <v>0.64</v>
      </c>
      <c r="G29" s="10">
        <f>I2</f>
        <v>0.27400000000000002</v>
      </c>
      <c r="H29" s="11">
        <f t="shared" ref="H29" si="7">TRUNC(F29*(1+G29),2)</f>
        <v>0.81</v>
      </c>
      <c r="I29" s="96">
        <f>TRUNC(H29*E29,2)</f>
        <v>81</v>
      </c>
      <c r="J29" s="171">
        <f>I29/$I$44</f>
        <v>1.1030538474732683E-5</v>
      </c>
      <c r="L29" s="5"/>
      <c r="M29" s="5"/>
      <c r="N29" s="166"/>
      <c r="O29" s="165"/>
    </row>
    <row r="30" spans="2:17">
      <c r="B30" s="236" t="s">
        <v>19</v>
      </c>
      <c r="C30" s="236"/>
      <c r="D30" s="236"/>
      <c r="E30" s="236"/>
      <c r="F30" s="236"/>
      <c r="G30" s="236"/>
      <c r="H30" s="236"/>
      <c r="I30" s="97">
        <f>SUBTOTAL(9,I28:I29)</f>
        <v>352.9</v>
      </c>
      <c r="J30" s="170">
        <f>I30/$I$44</f>
        <v>4.805774108312548E-5</v>
      </c>
      <c r="L30" s="185"/>
      <c r="N30" s="218"/>
    </row>
    <row r="31" spans="2:17">
      <c r="C31" s="12" t="s">
        <v>246</v>
      </c>
      <c r="I31" s="98"/>
      <c r="O31" s="3"/>
    </row>
    <row r="32" spans="2:17">
      <c r="B32" s="7">
        <v>5914389</v>
      </c>
      <c r="C32" s="8" t="s">
        <v>27</v>
      </c>
      <c r="D32" s="7" t="s">
        <v>28</v>
      </c>
      <c r="E32" s="17">
        <f>'Momentos Transporte'!K11</f>
        <v>97313.682000000001</v>
      </c>
      <c r="F32" s="9">
        <v>0.43</v>
      </c>
      <c r="G32" s="10">
        <f>I2</f>
        <v>0.27400000000000002</v>
      </c>
      <c r="H32" s="11">
        <f>TRUNC(F32*(1+G32),2)</f>
        <v>0.54</v>
      </c>
      <c r="I32" s="96">
        <f>TRUNC(H32*E32,2)</f>
        <v>52549.38</v>
      </c>
      <c r="J32" s="171">
        <f>I32/$I$44</f>
        <v>7.1561476285598533E-3</v>
      </c>
    </row>
    <row r="33" spans="2:15">
      <c r="B33" s="7">
        <v>5914359</v>
      </c>
      <c r="C33" s="8" t="s">
        <v>37</v>
      </c>
      <c r="D33" s="7" t="s">
        <v>28</v>
      </c>
      <c r="E33" s="17">
        <f>'Momentos Transporte'!K15</f>
        <v>36119.457000000002</v>
      </c>
      <c r="F33" s="9">
        <v>0.66</v>
      </c>
      <c r="G33" s="10">
        <f>I2</f>
        <v>0.27400000000000002</v>
      </c>
      <c r="H33" s="11">
        <f>TRUNC(F33*(1+G33),2)</f>
        <v>0.84</v>
      </c>
      <c r="I33" s="96">
        <f>TRUNC(H33*E33,2)</f>
        <v>30340.34</v>
      </c>
      <c r="J33" s="171">
        <f>I33/$I$44</f>
        <v>4.1317319469934694E-3</v>
      </c>
    </row>
    <row r="34" spans="2:15">
      <c r="B34" s="236" t="s">
        <v>19</v>
      </c>
      <c r="C34" s="236"/>
      <c r="D34" s="236"/>
      <c r="E34" s="236"/>
      <c r="F34" s="236"/>
      <c r="G34" s="236"/>
      <c r="H34" s="236"/>
      <c r="I34" s="97">
        <f>SUBTOTAL(9,I32:I33)</f>
        <v>82889.72</v>
      </c>
      <c r="J34" s="170">
        <f>I34/$I$44</f>
        <v>1.1287879575553323E-2</v>
      </c>
      <c r="O34" s="3"/>
    </row>
    <row r="35" spans="2:15">
      <c r="C35" s="12" t="s">
        <v>247</v>
      </c>
      <c r="I35" s="98"/>
    </row>
    <row r="36" spans="2:15">
      <c r="B36" s="7" t="s">
        <v>38</v>
      </c>
      <c r="C36" s="8" t="s">
        <v>39</v>
      </c>
      <c r="D36" s="7" t="s">
        <v>40</v>
      </c>
      <c r="E36" s="17">
        <v>2</v>
      </c>
      <c r="F36" s="9">
        <f>MOB!D33</f>
        <v>6152.6999999999989</v>
      </c>
      <c r="G36" s="10">
        <f>I2</f>
        <v>0.27400000000000002</v>
      </c>
      <c r="H36" s="11">
        <f>TRUNC(F36*(1+G36),2)</f>
        <v>7838.53</v>
      </c>
      <c r="I36" s="96">
        <f>TRUNC(H36*E36,2)</f>
        <v>15677.06</v>
      </c>
      <c r="J36" s="171">
        <f>I36/$I$44</f>
        <v>2.1348939938357131E-3</v>
      </c>
    </row>
    <row r="37" spans="2:15">
      <c r="B37" s="236" t="s">
        <v>19</v>
      </c>
      <c r="C37" s="236"/>
      <c r="D37" s="236"/>
      <c r="E37" s="236"/>
      <c r="F37" s="236"/>
      <c r="G37" s="236"/>
      <c r="H37" s="236"/>
      <c r="I37" s="97">
        <f>SUBTOTAL(9,I36)</f>
        <v>15677.06</v>
      </c>
      <c r="J37" s="170">
        <f>I37/$I$42</f>
        <v>2.1348939938357131E-3</v>
      </c>
    </row>
    <row r="38" spans="2:15">
      <c r="C38" s="12" t="s">
        <v>248</v>
      </c>
      <c r="I38" s="98"/>
    </row>
    <row r="39" spans="2:15">
      <c r="B39" s="7" t="s">
        <v>41</v>
      </c>
      <c r="C39" s="8" t="s">
        <v>42</v>
      </c>
      <c r="D39" s="7" t="s">
        <v>43</v>
      </c>
      <c r="E39" s="17">
        <v>100</v>
      </c>
      <c r="F39" s="9">
        <f>ADM!F25</f>
        <v>65944.479999999996</v>
      </c>
      <c r="G39" s="10">
        <f>I2</f>
        <v>0.27400000000000002</v>
      </c>
      <c r="H39" s="11">
        <f>TRUNC(F39*(1+G39),2)</f>
        <v>84013.26</v>
      </c>
      <c r="I39" s="96">
        <f>TRUNC(H39*E39/100,2)</f>
        <v>84013.26</v>
      </c>
      <c r="J39" s="171">
        <f>I39/$I$44</f>
        <v>1.1440882676761979E-2</v>
      </c>
    </row>
    <row r="40" spans="2:15">
      <c r="B40" s="236" t="s">
        <v>19</v>
      </c>
      <c r="C40" s="236"/>
      <c r="D40" s="236"/>
      <c r="E40" s="236"/>
      <c r="F40" s="236"/>
      <c r="G40" s="236"/>
      <c r="H40" s="236"/>
      <c r="I40" s="97">
        <f>SUBTOTAL(9,I39)</f>
        <v>84013.26</v>
      </c>
      <c r="J40" s="170">
        <f>I40/$I$44</f>
        <v>1.1440882676761979E-2</v>
      </c>
    </row>
    <row r="42" spans="2:15">
      <c r="H42" s="13" t="s">
        <v>44</v>
      </c>
      <c r="I42" s="99">
        <f>SUBTOTAL(9,I11:I41)</f>
        <v>7343249.8499999996</v>
      </c>
      <c r="J42" s="172">
        <f>I42/I42*100</f>
        <v>100</v>
      </c>
      <c r="K42" s="185"/>
      <c r="L42" s="162"/>
    </row>
    <row r="43" spans="2:15">
      <c r="L43" s="5"/>
    </row>
    <row r="44" spans="2:15">
      <c r="I44" s="5">
        <f>I42-L28</f>
        <v>7343249.8499999996</v>
      </c>
      <c r="J44" s="162">
        <f>1400000/J42</f>
        <v>14000</v>
      </c>
    </row>
    <row r="45" spans="2:15">
      <c r="I45" s="5">
        <v>5251145.7699999996</v>
      </c>
    </row>
    <row r="47" spans="2:15">
      <c r="C47" s="233"/>
      <c r="I47" s="5">
        <f>I44-I45</f>
        <v>2092104.08</v>
      </c>
      <c r="J47" s="185">
        <f>I47/I45*100</f>
        <v>39.840906568472583</v>
      </c>
    </row>
  </sheetData>
  <mergeCells count="23">
    <mergeCell ref="C1:J1"/>
    <mergeCell ref="B40:H40"/>
    <mergeCell ref="B26:H26"/>
    <mergeCell ref="I6:J6"/>
    <mergeCell ref="I5:J5"/>
    <mergeCell ref="C5:F5"/>
    <mergeCell ref="C6:F6"/>
    <mergeCell ref="B30:H30"/>
    <mergeCell ref="B7:B8"/>
    <mergeCell ref="C7:C8"/>
    <mergeCell ref="D7:D8"/>
    <mergeCell ref="E7:E8"/>
    <mergeCell ref="G7:G8"/>
    <mergeCell ref="B16:H16"/>
    <mergeCell ref="I2:J2"/>
    <mergeCell ref="I3:J3"/>
    <mergeCell ref="J7:J8"/>
    <mergeCell ref="B34:H34"/>
    <mergeCell ref="B37:H37"/>
    <mergeCell ref="C2:F4"/>
    <mergeCell ref="G3:H3"/>
    <mergeCell ref="G4:H4"/>
    <mergeCell ref="G2:H2"/>
  </mergeCells>
  <pageMargins left="0.51181102362204722" right="0.51181102362204722" top="0.78740157480314965" bottom="0.78740157480314965" header="0.31496062992125984" footer="0.31496062992125984"/>
  <pageSetup paperSize="9" scale="78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6"/>
  <sheetViews>
    <sheetView topLeftCell="A7" workbookViewId="0">
      <selection activeCell="C20" sqref="C20:C21"/>
    </sheetView>
  </sheetViews>
  <sheetFormatPr defaultRowHeight="15"/>
  <cols>
    <col min="1" max="1" width="16" style="4" customWidth="1"/>
    <col min="2" max="2" width="13.7109375" style="4" customWidth="1"/>
    <col min="3" max="3" width="16.42578125" style="4" customWidth="1"/>
    <col min="4" max="4" width="9.140625" style="4"/>
    <col min="5" max="6" width="9.7109375" style="4" bestFit="1" customWidth="1"/>
    <col min="7" max="7" width="12.5703125" style="4" bestFit="1" customWidth="1"/>
    <col min="8" max="8" width="11.42578125" style="4" bestFit="1" customWidth="1"/>
    <col min="9" max="9" width="12.5703125" style="4" bestFit="1" customWidth="1"/>
    <col min="10" max="10" width="14.28515625" style="4" bestFit="1" customWidth="1"/>
    <col min="11" max="11" width="10.140625" style="4" bestFit="1" customWidth="1"/>
    <col min="12" max="12" width="9.140625" style="4"/>
    <col min="13" max="13" width="11.42578125" style="4" customWidth="1"/>
    <col min="14" max="14" width="13.140625" style="4" bestFit="1" customWidth="1"/>
    <col min="15" max="15" width="14.85546875" style="4" customWidth="1"/>
    <col min="16" max="16" width="11.42578125" style="4" bestFit="1" customWidth="1"/>
    <col min="18" max="18" width="15.85546875" customWidth="1"/>
    <col min="20" max="20" width="17.28515625" customWidth="1"/>
    <col min="21" max="21" width="10.85546875" style="1" bestFit="1" customWidth="1"/>
  </cols>
  <sheetData>
    <row r="1" spans="1:21" ht="15.75">
      <c r="A1" s="261" t="s">
        <v>233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3"/>
    </row>
    <row r="2" spans="1:21" ht="15" customHeight="1">
      <c r="A2" s="264" t="s">
        <v>235</v>
      </c>
      <c r="B2" s="265"/>
      <c r="C2" s="265"/>
      <c r="D2" s="265"/>
      <c r="E2" s="265"/>
      <c r="F2" s="265"/>
      <c r="G2" s="265"/>
      <c r="H2" s="265"/>
      <c r="I2" s="265"/>
      <c r="J2" s="266"/>
      <c r="K2" s="94" t="s">
        <v>1</v>
      </c>
      <c r="L2" s="250">
        <f>BDI!C21</f>
        <v>0.27400000000000002</v>
      </c>
      <c r="M2" s="267"/>
    </row>
    <row r="3" spans="1:21" ht="15" customHeight="1">
      <c r="A3" s="264"/>
      <c r="B3" s="265"/>
      <c r="C3" s="265"/>
      <c r="D3" s="265"/>
      <c r="E3" s="265"/>
      <c r="F3" s="265"/>
      <c r="G3" s="265"/>
      <c r="H3" s="265"/>
      <c r="I3" s="265"/>
      <c r="J3" s="266"/>
      <c r="K3" s="94" t="s">
        <v>2</v>
      </c>
      <c r="L3" s="252">
        <v>0.15</v>
      </c>
      <c r="M3" s="268"/>
    </row>
    <row r="4" spans="1:21" ht="15" customHeight="1">
      <c r="A4" s="264"/>
      <c r="B4" s="265"/>
      <c r="C4" s="265"/>
      <c r="D4" s="265"/>
      <c r="E4" s="265"/>
      <c r="F4" s="265"/>
      <c r="G4" s="265"/>
      <c r="H4" s="265"/>
      <c r="I4" s="265"/>
      <c r="J4" s="266"/>
      <c r="K4" s="94" t="s">
        <v>186</v>
      </c>
      <c r="L4" s="118">
        <v>3</v>
      </c>
      <c r="M4" s="149" t="s">
        <v>185</v>
      </c>
    </row>
    <row r="5" spans="1:21">
      <c r="A5" s="150" t="s">
        <v>25</v>
      </c>
      <c r="B5" s="239" t="str">
        <f>Orçamento!C5</f>
        <v>Pavimentação de Ruas diversas no Município de Porto União</v>
      </c>
      <c r="C5" s="239"/>
      <c r="D5" s="239"/>
      <c r="E5" s="239"/>
      <c r="F5" s="239"/>
      <c r="G5" s="239"/>
      <c r="H5" s="239"/>
      <c r="I5" s="239"/>
      <c r="J5" s="239"/>
      <c r="K5" s="22" t="s">
        <v>22</v>
      </c>
      <c r="L5" s="243" t="s">
        <v>23</v>
      </c>
      <c r="M5" s="269"/>
    </row>
    <row r="6" spans="1:21">
      <c r="A6" s="151" t="s">
        <v>24</v>
      </c>
      <c r="B6" s="239" t="s">
        <v>26</v>
      </c>
      <c r="C6" s="239"/>
      <c r="D6" s="239"/>
      <c r="E6" s="239"/>
      <c r="F6" s="239"/>
      <c r="G6" s="239"/>
      <c r="H6" s="239"/>
      <c r="I6" s="239"/>
      <c r="J6" s="239"/>
      <c r="K6" s="24" t="s">
        <v>21</v>
      </c>
      <c r="L6" s="241" t="s">
        <v>278</v>
      </c>
      <c r="M6" s="254"/>
    </row>
    <row r="7" spans="1:21" ht="15.75" thickBot="1">
      <c r="A7" s="148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47"/>
    </row>
    <row r="8" spans="1:21" ht="15.75" customHeight="1">
      <c r="A8" s="270" t="s">
        <v>240</v>
      </c>
      <c r="B8" s="271"/>
      <c r="C8" s="271"/>
      <c r="D8" s="271"/>
      <c r="E8" s="272"/>
      <c r="F8" s="110"/>
      <c r="G8" s="110"/>
      <c r="H8" s="110"/>
      <c r="I8" s="110"/>
      <c r="J8" s="110"/>
      <c r="K8" s="110"/>
      <c r="L8" s="110"/>
      <c r="M8" s="147"/>
    </row>
    <row r="9" spans="1:21" s="105" customFormat="1" ht="30" customHeight="1">
      <c r="A9" s="152" t="s">
        <v>192</v>
      </c>
      <c r="B9" s="107" t="s">
        <v>193</v>
      </c>
      <c r="C9" s="107" t="s">
        <v>194</v>
      </c>
      <c r="D9" s="106" t="s">
        <v>195</v>
      </c>
      <c r="E9" s="174" t="s">
        <v>196</v>
      </c>
      <c r="F9" s="153"/>
      <c r="G9" s="127"/>
      <c r="H9" s="127"/>
      <c r="I9" s="127"/>
      <c r="J9" s="153"/>
      <c r="K9" s="153"/>
      <c r="L9" s="153"/>
      <c r="M9" s="154"/>
      <c r="N9" s="111"/>
    </row>
    <row r="10" spans="1:21">
      <c r="A10" s="155" t="s">
        <v>191</v>
      </c>
      <c r="B10" s="167">
        <v>270.23700000000002</v>
      </c>
      <c r="C10" s="167"/>
      <c r="D10" s="167">
        <v>26.939</v>
      </c>
      <c r="E10" s="175">
        <v>0.253</v>
      </c>
      <c r="F10" s="110"/>
      <c r="G10" s="110"/>
      <c r="H10" s="110"/>
      <c r="I10" s="110"/>
      <c r="J10" s="156"/>
      <c r="K10" s="156"/>
      <c r="L10" s="156"/>
      <c r="M10" s="157"/>
      <c r="N10" s="1"/>
      <c r="O10"/>
      <c r="P10"/>
      <c r="U10"/>
    </row>
    <row r="11" spans="1:21">
      <c r="A11" s="155" t="s">
        <v>271</v>
      </c>
      <c r="B11" s="167">
        <v>418.12400000000002</v>
      </c>
      <c r="C11" s="167">
        <f>B11/B10</f>
        <v>1.547249266384692</v>
      </c>
      <c r="D11" s="108">
        <f>C11*D10</f>
        <v>41.681347987137215</v>
      </c>
      <c r="E11" s="176">
        <f>E10*C11</f>
        <v>0.39145406439532709</v>
      </c>
      <c r="F11" s="110"/>
      <c r="G11" s="110"/>
      <c r="H11" s="110"/>
      <c r="I11" s="110"/>
      <c r="J11" s="156"/>
      <c r="K11" s="156"/>
      <c r="L11" s="156"/>
      <c r="M11" s="157"/>
      <c r="N11" s="1"/>
      <c r="O11"/>
      <c r="P11"/>
      <c r="U11"/>
    </row>
    <row r="12" spans="1:21">
      <c r="A12" s="158" t="s">
        <v>197</v>
      </c>
      <c r="B12" s="109"/>
      <c r="C12" s="109"/>
      <c r="D12" s="109"/>
      <c r="E12" s="177"/>
      <c r="F12" s="110"/>
      <c r="G12" s="110"/>
      <c r="H12" s="110"/>
      <c r="I12" s="110"/>
      <c r="J12" s="156"/>
      <c r="K12" s="156"/>
      <c r="L12" s="156"/>
      <c r="M12" s="157"/>
      <c r="N12" s="1"/>
      <c r="O12"/>
      <c r="P12"/>
      <c r="U12"/>
    </row>
    <row r="13" spans="1:21">
      <c r="A13" s="159" t="s">
        <v>198</v>
      </c>
      <c r="B13" s="168"/>
      <c r="C13" s="168"/>
      <c r="D13" s="168"/>
      <c r="E13" s="169"/>
      <c r="F13" s="110"/>
      <c r="G13" s="110"/>
      <c r="H13" s="110"/>
      <c r="I13" s="110"/>
      <c r="J13" s="156"/>
      <c r="K13" s="156"/>
      <c r="L13" s="156"/>
      <c r="M13" s="157"/>
      <c r="N13" s="1"/>
      <c r="O13"/>
      <c r="P13"/>
      <c r="U13"/>
    </row>
    <row r="14" spans="1:21">
      <c r="A14" s="255" t="s">
        <v>201</v>
      </c>
      <c r="B14" s="256"/>
      <c r="C14" s="256"/>
      <c r="D14" s="256"/>
      <c r="E14" s="257"/>
      <c r="F14" s="110"/>
      <c r="G14" s="110"/>
      <c r="H14" s="110"/>
      <c r="I14" s="110"/>
      <c r="J14" s="110"/>
      <c r="K14" s="110"/>
      <c r="L14" s="110"/>
      <c r="M14" s="147"/>
    </row>
    <row r="15" spans="1:21" ht="15" customHeight="1">
      <c r="A15" s="255"/>
      <c r="B15" s="256"/>
      <c r="C15" s="256"/>
      <c r="D15" s="256"/>
      <c r="E15" s="257"/>
      <c r="F15" s="110"/>
      <c r="G15" s="110"/>
      <c r="H15" s="110"/>
      <c r="I15" s="110"/>
      <c r="J15" s="110"/>
      <c r="K15" s="110"/>
      <c r="L15" s="110"/>
      <c r="M15" s="147"/>
    </row>
    <row r="16" spans="1:21">
      <c r="A16" s="258"/>
      <c r="B16" s="259"/>
      <c r="C16" s="259"/>
      <c r="D16" s="259"/>
      <c r="E16" s="260"/>
      <c r="F16" s="110"/>
      <c r="G16" s="110"/>
      <c r="H16" s="110"/>
      <c r="I16" s="110"/>
      <c r="J16" s="110"/>
      <c r="K16" s="110"/>
      <c r="L16" s="110"/>
      <c r="M16" s="147"/>
    </row>
    <row r="17" spans="1:13">
      <c r="A17" s="276" t="s">
        <v>199</v>
      </c>
      <c r="B17" s="277"/>
      <c r="C17" s="277"/>
      <c r="D17" s="277"/>
      <c r="E17" s="278"/>
      <c r="F17" s="110"/>
      <c r="G17" s="110"/>
      <c r="H17" s="110"/>
      <c r="I17" s="110"/>
      <c r="J17" s="110"/>
      <c r="K17" s="110"/>
      <c r="L17" s="110"/>
      <c r="M17" s="147"/>
    </row>
    <row r="18" spans="1:13" ht="15.75" thickBot="1">
      <c r="A18" s="273" t="s">
        <v>200</v>
      </c>
      <c r="B18" s="274"/>
      <c r="C18" s="274"/>
      <c r="D18" s="274"/>
      <c r="E18" s="275"/>
      <c r="F18" s="110"/>
      <c r="G18" s="110"/>
      <c r="H18" s="110"/>
      <c r="I18" s="110"/>
      <c r="J18" s="110"/>
      <c r="K18" s="110"/>
      <c r="L18" s="110"/>
      <c r="M18" s="147"/>
    </row>
    <row r="19" spans="1:13" ht="15.75" thickBot="1">
      <c r="A19" s="148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47"/>
    </row>
    <row r="20" spans="1:13">
      <c r="A20" s="279" t="s">
        <v>206</v>
      </c>
      <c r="B20" s="178" t="s">
        <v>280</v>
      </c>
      <c r="C20" s="281" t="s">
        <v>209</v>
      </c>
      <c r="D20" s="281" t="s">
        <v>219</v>
      </c>
      <c r="E20" s="281" t="s">
        <v>220</v>
      </c>
      <c r="F20" s="179" t="s">
        <v>222</v>
      </c>
      <c r="G20" s="281" t="s">
        <v>226</v>
      </c>
      <c r="H20" s="281" t="s">
        <v>227</v>
      </c>
      <c r="I20" s="281" t="s">
        <v>205</v>
      </c>
      <c r="J20" s="285" t="s">
        <v>207</v>
      </c>
      <c r="K20" s="281" t="s">
        <v>209</v>
      </c>
      <c r="L20" s="285" t="s">
        <v>210</v>
      </c>
      <c r="M20" s="180" t="s">
        <v>228</v>
      </c>
    </row>
    <row r="21" spans="1:13">
      <c r="A21" s="280"/>
      <c r="B21" s="167" t="s">
        <v>221</v>
      </c>
      <c r="C21" s="239"/>
      <c r="D21" s="239"/>
      <c r="E21" s="239"/>
      <c r="F21" s="106" t="s">
        <v>221</v>
      </c>
      <c r="G21" s="239"/>
      <c r="H21" s="239"/>
      <c r="I21" s="239"/>
      <c r="J21" s="286"/>
      <c r="K21" s="239"/>
      <c r="L21" s="286"/>
      <c r="M21" s="174" t="s">
        <v>221</v>
      </c>
    </row>
    <row r="22" spans="1:13">
      <c r="A22" s="181" t="s">
        <v>204</v>
      </c>
      <c r="B22" s="9">
        <v>3383.36</v>
      </c>
      <c r="C22" s="10">
        <v>0.18</v>
      </c>
      <c r="D22" s="10">
        <v>6.4999999999999997E-3</v>
      </c>
      <c r="E22" s="10">
        <v>0.03</v>
      </c>
      <c r="F22" s="117">
        <f>TRUNC(B22/(1-E22-D22-(C22-0.4%)),2)</f>
        <v>4296.33</v>
      </c>
      <c r="G22" s="167" t="s">
        <v>202</v>
      </c>
      <c r="H22" s="167" t="s">
        <v>203</v>
      </c>
      <c r="I22" s="167">
        <v>220</v>
      </c>
      <c r="J22" s="9">
        <f>TRUNC($D$11+($E$11*I22),2)</f>
        <v>127.8</v>
      </c>
      <c r="K22" s="10">
        <v>0.12</v>
      </c>
      <c r="L22" s="117">
        <f>TRUNC(J22/(1-K22),2)</f>
        <v>145.22</v>
      </c>
      <c r="M22" s="182">
        <f>L22+F22</f>
        <v>4441.55</v>
      </c>
    </row>
    <row r="23" spans="1:13">
      <c r="A23" s="181" t="s">
        <v>275</v>
      </c>
      <c r="B23" s="9">
        <v>4586.53</v>
      </c>
      <c r="C23" s="10">
        <v>0.18</v>
      </c>
      <c r="D23" s="10">
        <v>6.4999999999999997E-3</v>
      </c>
      <c r="E23" s="10">
        <v>0.03</v>
      </c>
      <c r="F23" s="117">
        <f t="shared" ref="F23:F24" si="0">TRUNC(B23/(1-E23-D23-(C23-0.4%)),2)</f>
        <v>5824.16</v>
      </c>
      <c r="G23" s="167" t="s">
        <v>211</v>
      </c>
      <c r="H23" s="167" t="s">
        <v>203</v>
      </c>
      <c r="I23" s="167">
        <v>212</v>
      </c>
      <c r="J23" s="9">
        <f>TRUNC($D$11+($E$11*I23),2)</f>
        <v>124.66</v>
      </c>
      <c r="K23" s="10">
        <v>0.12</v>
      </c>
      <c r="L23" s="117">
        <f t="shared" ref="L23:L24" si="1">TRUNC(J23/(1-K23),2)</f>
        <v>141.65</v>
      </c>
      <c r="M23" s="182">
        <f>L23+F23</f>
        <v>5965.8099999999995</v>
      </c>
    </row>
    <row r="24" spans="1:13" ht="36" customHeight="1">
      <c r="A24" s="181" t="s">
        <v>208</v>
      </c>
      <c r="B24" s="9">
        <v>2642.95</v>
      </c>
      <c r="C24" s="10">
        <v>0.18</v>
      </c>
      <c r="D24" s="10">
        <v>6.4999999999999997E-3</v>
      </c>
      <c r="E24" s="10">
        <v>0.03</v>
      </c>
      <c r="F24" s="117">
        <f t="shared" si="0"/>
        <v>3356.12</v>
      </c>
      <c r="G24" s="167" t="s">
        <v>211</v>
      </c>
      <c r="H24" s="167" t="s">
        <v>203</v>
      </c>
      <c r="I24" s="167">
        <v>212</v>
      </c>
      <c r="J24" s="9">
        <f>TRUNC($D$11+($E$11*I24),2)</f>
        <v>124.66</v>
      </c>
      <c r="K24" s="10">
        <v>0.12</v>
      </c>
      <c r="L24" s="117">
        <f t="shared" si="1"/>
        <v>141.65</v>
      </c>
      <c r="M24" s="182">
        <f>L24+F24</f>
        <v>3497.77</v>
      </c>
    </row>
    <row r="25" spans="1:13" ht="15.75" thickBot="1">
      <c r="A25" s="282" t="s">
        <v>229</v>
      </c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4"/>
    </row>
    <row r="26" spans="1:13">
      <c r="F26" s="6"/>
    </row>
  </sheetData>
  <mergeCells count="23">
    <mergeCell ref="A18:E18"/>
    <mergeCell ref="A17:E17"/>
    <mergeCell ref="A20:A21"/>
    <mergeCell ref="C20:C21"/>
    <mergeCell ref="A25:M25"/>
    <mergeCell ref="H20:H21"/>
    <mergeCell ref="I20:I21"/>
    <mergeCell ref="J20:J21"/>
    <mergeCell ref="K20:K21"/>
    <mergeCell ref="L20:L21"/>
    <mergeCell ref="D20:D21"/>
    <mergeCell ref="E20:E21"/>
    <mergeCell ref="G20:G21"/>
    <mergeCell ref="L6:M6"/>
    <mergeCell ref="A14:E16"/>
    <mergeCell ref="A1:M1"/>
    <mergeCell ref="A2:J4"/>
    <mergeCell ref="B5:J5"/>
    <mergeCell ref="B6:J6"/>
    <mergeCell ref="L2:M2"/>
    <mergeCell ref="L3:M3"/>
    <mergeCell ref="L5:M5"/>
    <mergeCell ref="A8:E8"/>
  </mergeCells>
  <pageMargins left="0.511811024" right="0.511811024" top="0.78740157499999996" bottom="0.78740157499999996" header="0.31496062000000002" footer="0.31496062000000002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workbookViewId="0">
      <selection activeCell="G18" sqref="G18"/>
    </sheetView>
  </sheetViews>
  <sheetFormatPr defaultRowHeight="15"/>
  <cols>
    <col min="1" max="2" width="9.140625" style="3"/>
    <col min="3" max="3" width="44" style="3" customWidth="1"/>
    <col min="4" max="4" width="10.140625" style="16" bestFit="1" customWidth="1"/>
    <col min="5" max="5" width="15.7109375" style="4" bestFit="1" customWidth="1"/>
    <col min="6" max="6" width="9.140625" style="4"/>
    <col min="7" max="7" width="9.140625" style="16"/>
    <col min="8" max="8" width="11.140625" style="16" bestFit="1" customWidth="1"/>
    <col min="9" max="9" width="11.5703125" style="16" bestFit="1" customWidth="1"/>
    <col min="10" max="10" width="9.140625" style="16"/>
    <col min="11" max="11" width="18.7109375" style="27" bestFit="1" customWidth="1"/>
  </cols>
  <sheetData>
    <row r="1" spans="1:11" ht="15.75">
      <c r="B1" s="240" t="s">
        <v>233</v>
      </c>
      <c r="C1" s="240"/>
      <c r="D1" s="240"/>
      <c r="E1" s="240"/>
      <c r="F1" s="240"/>
      <c r="G1" s="240"/>
      <c r="H1" s="240"/>
      <c r="I1" s="240"/>
      <c r="J1" s="240"/>
      <c r="K1" s="240"/>
    </row>
    <row r="2" spans="1:11" ht="15" customHeight="1">
      <c r="B2" s="240" t="s">
        <v>236</v>
      </c>
      <c r="C2" s="240"/>
      <c r="D2" s="240"/>
      <c r="E2" s="240"/>
      <c r="F2" s="240"/>
      <c r="G2" s="240"/>
      <c r="H2" s="240"/>
      <c r="I2" s="240"/>
      <c r="J2" s="240"/>
      <c r="K2" s="266"/>
    </row>
    <row r="3" spans="1:11" ht="15" customHeight="1">
      <c r="B3" s="240"/>
      <c r="C3" s="240"/>
      <c r="D3" s="240"/>
      <c r="E3" s="240"/>
      <c r="F3" s="240"/>
      <c r="G3" s="240"/>
      <c r="H3" s="240"/>
      <c r="I3" s="240"/>
      <c r="J3" s="240"/>
      <c r="K3" s="266"/>
    </row>
    <row r="4" spans="1:11" ht="15" customHeight="1">
      <c r="B4" s="287"/>
      <c r="C4" s="287"/>
      <c r="D4" s="287"/>
      <c r="E4" s="287"/>
      <c r="F4" s="287"/>
      <c r="G4" s="287"/>
      <c r="H4" s="287"/>
      <c r="I4" s="287"/>
      <c r="J4" s="287"/>
      <c r="K4" s="288"/>
    </row>
    <row r="5" spans="1:11">
      <c r="B5" s="21" t="s">
        <v>25</v>
      </c>
      <c r="C5" s="289" t="str">
        <f>Orçamento!C5</f>
        <v>Pavimentação de Ruas diversas no Município de Porto União</v>
      </c>
      <c r="D5" s="290"/>
      <c r="E5" s="290"/>
      <c r="F5" s="290"/>
      <c r="G5" s="290"/>
      <c r="H5" s="290"/>
      <c r="I5" s="290"/>
      <c r="J5" s="290"/>
      <c r="K5" s="291"/>
    </row>
    <row r="6" spans="1:11">
      <c r="B6" s="23" t="s">
        <v>24</v>
      </c>
      <c r="C6" s="289" t="s">
        <v>26</v>
      </c>
      <c r="D6" s="290"/>
      <c r="E6" s="290"/>
      <c r="F6" s="290"/>
      <c r="G6" s="290"/>
      <c r="H6" s="290"/>
      <c r="I6" s="290"/>
      <c r="J6" s="290"/>
      <c r="K6" s="291"/>
    </row>
    <row r="7" spans="1:11" s="1" customFormat="1" ht="15" customHeight="1">
      <c r="A7" s="4"/>
      <c r="B7" s="122" t="s">
        <v>3</v>
      </c>
      <c r="C7" s="122" t="s">
        <v>29</v>
      </c>
      <c r="D7" s="17" t="s">
        <v>6</v>
      </c>
      <c r="E7" s="122" t="s">
        <v>30</v>
      </c>
      <c r="F7" s="122" t="s">
        <v>5</v>
      </c>
      <c r="G7" s="17" t="s">
        <v>31</v>
      </c>
      <c r="H7" s="17" t="s">
        <v>32</v>
      </c>
      <c r="I7" s="17" t="s">
        <v>33</v>
      </c>
      <c r="J7" s="17" t="s">
        <v>34</v>
      </c>
      <c r="K7" s="17" t="s">
        <v>35</v>
      </c>
    </row>
    <row r="8" spans="1:11">
      <c r="B8" s="112">
        <v>5914389</v>
      </c>
      <c r="C8" s="113" t="s">
        <v>27</v>
      </c>
      <c r="D8" s="114"/>
      <c r="E8" s="115"/>
      <c r="F8" s="115"/>
      <c r="G8" s="114"/>
      <c r="H8" s="114"/>
      <c r="I8" s="114"/>
      <c r="J8" s="114"/>
      <c r="K8" s="116"/>
    </row>
    <row r="9" spans="1:11">
      <c r="B9" s="28">
        <v>4011464</v>
      </c>
      <c r="C9" s="28" t="s">
        <v>190</v>
      </c>
      <c r="D9" s="29">
        <f>Orçamento!E14+Orçamento!E24</f>
        <v>14994.029999999999</v>
      </c>
      <c r="E9" s="30" t="s">
        <v>36</v>
      </c>
      <c r="F9" s="31" t="s">
        <v>0</v>
      </c>
      <c r="G9" s="29">
        <v>1.02</v>
      </c>
      <c r="H9" s="29">
        <v>1</v>
      </c>
      <c r="I9" s="29">
        <f>ROUND(H9*G9*D9,3)</f>
        <v>15293.911</v>
      </c>
      <c r="J9" s="103">
        <f>DMT!M105</f>
        <v>5.17</v>
      </c>
      <c r="K9" s="32">
        <f>TRUNC(J9*I9,3)</f>
        <v>79069.519</v>
      </c>
    </row>
    <row r="10" spans="1:11">
      <c r="B10" s="186">
        <v>4011479</v>
      </c>
      <c r="C10" s="186" t="s">
        <v>242</v>
      </c>
      <c r="D10" s="187">
        <f>Orçamento!E11</f>
        <v>2289.6790000000001</v>
      </c>
      <c r="E10" s="188" t="s">
        <v>249</v>
      </c>
      <c r="F10" s="189" t="s">
        <v>243</v>
      </c>
      <c r="G10" s="187">
        <v>1</v>
      </c>
      <c r="H10" s="187">
        <v>2.4</v>
      </c>
      <c r="I10" s="187">
        <f>ROUND(H10*G10*D10,3)</f>
        <v>5495.23</v>
      </c>
      <c r="J10" s="190">
        <f>DMT!O105</f>
        <v>3.32</v>
      </c>
      <c r="K10" s="191">
        <f>TRUNC(J10*I10,3)</f>
        <v>18244.163</v>
      </c>
    </row>
    <row r="11" spans="1:11">
      <c r="J11" s="34" t="s">
        <v>18</v>
      </c>
      <c r="K11" s="33">
        <f>SUM(K9:K10)</f>
        <v>97313.682000000001</v>
      </c>
    </row>
    <row r="12" spans="1:11">
      <c r="B12" s="112">
        <v>5914359</v>
      </c>
      <c r="C12" s="113" t="s">
        <v>37</v>
      </c>
      <c r="D12" s="114"/>
      <c r="E12" s="115"/>
      <c r="F12" s="115"/>
      <c r="G12" s="114"/>
      <c r="H12" s="114"/>
      <c r="I12" s="114"/>
      <c r="J12" s="114"/>
      <c r="K12" s="116"/>
    </row>
    <row r="13" spans="1:11">
      <c r="B13" s="28">
        <v>4011464</v>
      </c>
      <c r="C13" s="28" t="s">
        <v>190</v>
      </c>
      <c r="D13" s="29">
        <f>Orçamento!E14+Orçamento!E24</f>
        <v>14994.029999999999</v>
      </c>
      <c r="E13" s="30" t="s">
        <v>36</v>
      </c>
      <c r="F13" s="31" t="s">
        <v>0</v>
      </c>
      <c r="G13" s="29">
        <v>1.02</v>
      </c>
      <c r="H13" s="29">
        <v>1</v>
      </c>
      <c r="I13" s="29">
        <f>ROUND(H13*G13*D13,3)</f>
        <v>15293.911</v>
      </c>
      <c r="J13" s="29">
        <f>DMT!L105</f>
        <v>2.2000000000000002</v>
      </c>
      <c r="K13" s="32">
        <f>TRUNC(J13*I13,3)</f>
        <v>33646.603999999999</v>
      </c>
    </row>
    <row r="14" spans="1:11">
      <c r="B14" s="186">
        <v>4011479</v>
      </c>
      <c r="C14" s="186" t="s">
        <v>242</v>
      </c>
      <c r="D14" s="187">
        <f>Orçamento!E11</f>
        <v>2289.6790000000001</v>
      </c>
      <c r="E14" s="188" t="s">
        <v>249</v>
      </c>
      <c r="F14" s="189" t="s">
        <v>243</v>
      </c>
      <c r="G14" s="187">
        <v>1</v>
      </c>
      <c r="H14" s="187">
        <v>2.4</v>
      </c>
      <c r="I14" s="187">
        <f>ROUND(H14*G14*D14,3)</f>
        <v>5495.23</v>
      </c>
      <c r="J14" s="190">
        <f>DMT!N105</f>
        <v>0.45</v>
      </c>
      <c r="K14" s="191">
        <f>TRUNC(J14*I14,3)</f>
        <v>2472.8530000000001</v>
      </c>
    </row>
    <row r="15" spans="1:11">
      <c r="J15" s="34" t="s">
        <v>18</v>
      </c>
      <c r="K15" s="33">
        <f>SUM(K13:K14)</f>
        <v>36119.457000000002</v>
      </c>
    </row>
  </sheetData>
  <mergeCells count="4">
    <mergeCell ref="B1:K1"/>
    <mergeCell ref="B2:K4"/>
    <mergeCell ref="C5:K5"/>
    <mergeCell ref="C6:K6"/>
  </mergeCells>
  <pageMargins left="0.511811024" right="0.511811024" top="0.78740157499999996" bottom="0.78740157499999996" header="0.31496062000000002" footer="0.31496062000000002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72"/>
  <sheetViews>
    <sheetView topLeftCell="A34" zoomScale="110" zoomScaleNormal="110" workbookViewId="0">
      <selection activeCell="I24" sqref="I24"/>
    </sheetView>
  </sheetViews>
  <sheetFormatPr defaultRowHeight="12.75"/>
  <cols>
    <col min="1" max="1" width="4.140625" style="52" customWidth="1"/>
    <col min="2" max="2" width="21.5703125" style="53" customWidth="1"/>
    <col min="3" max="3" width="6.28515625" style="52" bestFit="1" customWidth="1"/>
    <col min="4" max="4" width="10.28515625" style="52" customWidth="1"/>
    <col min="5" max="5" width="12.140625" style="52" customWidth="1"/>
    <col min="6" max="6" width="16" style="52" bestFit="1" customWidth="1"/>
    <col min="7" max="7" width="13.28515625" style="53" bestFit="1" customWidth="1"/>
    <col min="8" max="9" width="10.7109375" style="53" customWidth="1"/>
    <col min="10" max="10" width="7.85546875" style="53" bestFit="1" customWidth="1"/>
    <col min="11" max="15" width="9.140625" style="53"/>
    <col min="16" max="16" width="9.140625" style="52"/>
    <col min="17" max="17" width="22.5703125" style="53" customWidth="1"/>
    <col min="18" max="18" width="7" style="52" bestFit="1" customWidth="1"/>
    <col min="19" max="20" width="9.140625" style="52"/>
    <col min="21" max="21" width="13.140625" style="53" customWidth="1"/>
    <col min="22" max="22" width="15.140625" style="53" customWidth="1"/>
    <col min="23" max="16384" width="9.140625" style="35"/>
  </cols>
  <sheetData>
    <row r="1" spans="1:10" ht="15.75">
      <c r="A1" s="240" t="s">
        <v>233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0">
      <c r="A2" s="240" t="s">
        <v>237</v>
      </c>
      <c r="B2" s="240"/>
      <c r="C2" s="240"/>
      <c r="D2" s="240"/>
      <c r="E2" s="240"/>
      <c r="F2" s="240"/>
      <c r="G2" s="240"/>
      <c r="H2" s="240"/>
      <c r="I2" s="240"/>
      <c r="J2" s="266"/>
    </row>
    <row r="3" spans="1:10">
      <c r="A3" s="240"/>
      <c r="B3" s="240"/>
      <c r="C3" s="240"/>
      <c r="D3" s="240"/>
      <c r="E3" s="240"/>
      <c r="F3" s="240"/>
      <c r="G3" s="240"/>
      <c r="H3" s="240"/>
      <c r="I3" s="240"/>
      <c r="J3" s="266"/>
    </row>
    <row r="4" spans="1:10">
      <c r="A4" s="287"/>
      <c r="B4" s="287"/>
      <c r="C4" s="287"/>
      <c r="D4" s="287"/>
      <c r="E4" s="287"/>
      <c r="F4" s="287"/>
      <c r="G4" s="287"/>
      <c r="H4" s="287"/>
      <c r="I4" s="287"/>
      <c r="J4" s="288"/>
    </row>
    <row r="5" spans="1:10" ht="15">
      <c r="A5" s="295" t="s">
        <v>25</v>
      </c>
      <c r="B5" s="277"/>
      <c r="C5" s="296"/>
      <c r="D5" s="289" t="str">
        <f>Orçamento!C5</f>
        <v>Pavimentação de Ruas diversas no Município de Porto União</v>
      </c>
      <c r="E5" s="290"/>
      <c r="F5" s="290"/>
      <c r="G5" s="290"/>
      <c r="H5" s="290"/>
      <c r="I5" s="290"/>
      <c r="J5" s="291"/>
    </row>
    <row r="6" spans="1:10" ht="15">
      <c r="A6" s="292" t="s">
        <v>24</v>
      </c>
      <c r="B6" s="293"/>
      <c r="C6" s="294"/>
      <c r="D6" s="289" t="s">
        <v>26</v>
      </c>
      <c r="E6" s="290"/>
      <c r="F6" s="290"/>
      <c r="G6" s="290"/>
      <c r="H6" s="290"/>
      <c r="I6" s="290"/>
      <c r="J6" s="291"/>
    </row>
    <row r="7" spans="1:10" ht="15">
      <c r="A7" s="127"/>
      <c r="B7" s="127"/>
      <c r="C7" s="127"/>
      <c r="D7" s="110"/>
      <c r="E7" s="110"/>
      <c r="F7" s="110"/>
      <c r="G7" s="110"/>
      <c r="H7" s="110"/>
      <c r="I7" s="110"/>
      <c r="J7" s="110"/>
    </row>
    <row r="8" spans="1:10" ht="13.5">
      <c r="A8" s="334" t="s">
        <v>87</v>
      </c>
      <c r="B8" s="334"/>
      <c r="C8" s="334"/>
      <c r="D8" s="334"/>
      <c r="E8" s="334"/>
      <c r="F8" s="334"/>
    </row>
    <row r="9" spans="1:10" ht="18">
      <c r="A9" s="54" t="s">
        <v>88</v>
      </c>
      <c r="B9" s="54" t="s">
        <v>89</v>
      </c>
      <c r="C9" s="54" t="s">
        <v>90</v>
      </c>
      <c r="D9" s="54" t="s">
        <v>91</v>
      </c>
      <c r="E9" s="54" t="s">
        <v>92</v>
      </c>
      <c r="F9" s="120" t="s">
        <v>93</v>
      </c>
    </row>
    <row r="10" spans="1:10">
      <c r="A10" s="55">
        <v>1</v>
      </c>
      <c r="B10" s="322" t="s">
        <v>178</v>
      </c>
      <c r="C10" s="323"/>
      <c r="D10" s="323"/>
      <c r="E10" s="323"/>
      <c r="F10" s="335"/>
    </row>
    <row r="11" spans="1:10">
      <c r="A11" s="56" t="s">
        <v>94</v>
      </c>
      <c r="B11" s="48" t="s">
        <v>95</v>
      </c>
      <c r="C11" s="56" t="s">
        <v>96</v>
      </c>
      <c r="D11" s="57">
        <v>3</v>
      </c>
      <c r="E11" s="91">
        <f>G31</f>
        <v>5239.26</v>
      </c>
      <c r="F11" s="49">
        <f>TRUNC(E11*D11,2)</f>
        <v>15717.78</v>
      </c>
    </row>
    <row r="12" spans="1:10">
      <c r="A12" s="56" t="s">
        <v>97</v>
      </c>
      <c r="B12" s="48" t="s">
        <v>98</v>
      </c>
      <c r="C12" s="56" t="s">
        <v>96</v>
      </c>
      <c r="D12" s="57">
        <f>D11</f>
        <v>3</v>
      </c>
      <c r="E12" s="91">
        <f>J36</f>
        <v>441.31</v>
      </c>
      <c r="F12" s="49">
        <f>TRUNC(E12*D12,2)</f>
        <v>1323.93</v>
      </c>
    </row>
    <row r="13" spans="1:10">
      <c r="A13" s="58"/>
      <c r="B13" s="326"/>
      <c r="C13" s="327"/>
      <c r="D13" s="330" t="s">
        <v>99</v>
      </c>
      <c r="E13" s="321"/>
      <c r="F13" s="51">
        <f>SUM(F11:F12)</f>
        <v>17041.71</v>
      </c>
    </row>
    <row r="14" spans="1:10">
      <c r="A14" s="55">
        <v>2</v>
      </c>
      <c r="B14" s="322" t="s">
        <v>179</v>
      </c>
      <c r="C14" s="323"/>
      <c r="D14" s="323"/>
      <c r="E14" s="323"/>
      <c r="F14" s="335"/>
    </row>
    <row r="15" spans="1:10">
      <c r="A15" s="56" t="s">
        <v>100</v>
      </c>
      <c r="B15" s="48" t="s">
        <v>232</v>
      </c>
      <c r="C15" s="56" t="s">
        <v>96</v>
      </c>
      <c r="D15" s="57">
        <f>D11</f>
        <v>3</v>
      </c>
      <c r="E15" s="92">
        <f>G43</f>
        <v>6582.73</v>
      </c>
      <c r="F15" s="49">
        <f>TRUNC(E15*D15,2)</f>
        <v>19748.189999999999</v>
      </c>
    </row>
    <row r="16" spans="1:10">
      <c r="A16" s="56" t="s">
        <v>171</v>
      </c>
      <c r="B16" s="48" t="s">
        <v>172</v>
      </c>
      <c r="C16" s="56" t="s">
        <v>173</v>
      </c>
      <c r="D16" s="84">
        <f>D11</f>
        <v>3</v>
      </c>
      <c r="E16" s="93">
        <f>J49</f>
        <v>6190.28</v>
      </c>
      <c r="F16" s="49">
        <f>TRUNC(E16*D16,2)</f>
        <v>18570.84</v>
      </c>
    </row>
    <row r="17" spans="1:22">
      <c r="A17" s="58"/>
      <c r="B17" s="50"/>
      <c r="C17" s="58"/>
      <c r="D17" s="330" t="s">
        <v>101</v>
      </c>
      <c r="E17" s="329"/>
      <c r="F17" s="51">
        <f>SUM(F15:F16)</f>
        <v>38319.03</v>
      </c>
    </row>
    <row r="18" spans="1:22">
      <c r="A18" s="55">
        <v>3</v>
      </c>
      <c r="B18" s="322" t="s">
        <v>176</v>
      </c>
      <c r="C18" s="323"/>
      <c r="D18" s="324"/>
      <c r="E18" s="324"/>
      <c r="F18" s="325"/>
    </row>
    <row r="19" spans="1:22">
      <c r="A19" s="56" t="s">
        <v>102</v>
      </c>
      <c r="B19" s="48" t="s">
        <v>95</v>
      </c>
      <c r="C19" s="87" t="s">
        <v>96</v>
      </c>
      <c r="D19" s="89">
        <v>0.9</v>
      </c>
      <c r="E19" s="93">
        <f>G56</f>
        <v>8270.59</v>
      </c>
      <c r="F19" s="90">
        <f>TRUNC(E19*D19,2)</f>
        <v>7443.53</v>
      </c>
    </row>
    <row r="20" spans="1:22">
      <c r="A20" s="56" t="s">
        <v>177</v>
      </c>
      <c r="B20" s="48" t="s">
        <v>98</v>
      </c>
      <c r="C20" s="87" t="s">
        <v>96</v>
      </c>
      <c r="D20" s="89">
        <v>0.9</v>
      </c>
      <c r="E20" s="93">
        <f>J63</f>
        <v>7395.55</v>
      </c>
      <c r="F20" s="90">
        <f>TRUNC(E20*D20,2)</f>
        <v>6655.99</v>
      </c>
    </row>
    <row r="21" spans="1:22">
      <c r="A21" s="58"/>
      <c r="B21" s="326"/>
      <c r="C21" s="327"/>
      <c r="D21" s="328" t="s">
        <v>103</v>
      </c>
      <c r="E21" s="329"/>
      <c r="F21" s="88">
        <f>SUM(F19:F19)</f>
        <v>7443.53</v>
      </c>
    </row>
    <row r="22" spans="1:22">
      <c r="A22" s="331"/>
      <c r="B22" s="332"/>
      <c r="C22" s="332"/>
      <c r="D22" s="332"/>
      <c r="E22" s="332"/>
      <c r="F22" s="333"/>
    </row>
    <row r="23" spans="1:22">
      <c r="A23" s="58"/>
      <c r="B23" s="326"/>
      <c r="C23" s="327"/>
      <c r="D23" s="330" t="s">
        <v>104</v>
      </c>
      <c r="E23" s="321"/>
      <c r="F23" s="51">
        <f>F21+F17+F13</f>
        <v>62804.27</v>
      </c>
    </row>
    <row r="24" spans="1:22">
      <c r="A24" s="55">
        <v>4</v>
      </c>
      <c r="B24" s="59" t="s">
        <v>105</v>
      </c>
      <c r="C24" s="56" t="s">
        <v>106</v>
      </c>
      <c r="D24" s="297">
        <v>5</v>
      </c>
      <c r="E24" s="298"/>
      <c r="F24" s="51">
        <f>TRUNC(D24*F23/100,2)</f>
        <v>3140.21</v>
      </c>
    </row>
    <row r="25" spans="1:22">
      <c r="A25" s="58"/>
      <c r="B25" s="50"/>
      <c r="C25" s="58"/>
      <c r="D25" s="320" t="s">
        <v>107</v>
      </c>
      <c r="E25" s="321"/>
      <c r="F25" s="51">
        <f>F24+F23</f>
        <v>65944.479999999996</v>
      </c>
    </row>
    <row r="27" spans="1:22" s="36" customFormat="1" ht="13.5" customHeight="1">
      <c r="A27" s="317" t="s">
        <v>108</v>
      </c>
      <c r="B27" s="318"/>
      <c r="C27" s="318"/>
      <c r="D27" s="318"/>
      <c r="E27" s="318"/>
      <c r="F27" s="318"/>
      <c r="G27" s="319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s="36" customFormat="1" ht="13.5" customHeight="1">
      <c r="A28" s="60" t="s">
        <v>109</v>
      </c>
      <c r="B28" s="60" t="s">
        <v>110</v>
      </c>
      <c r="C28" s="60" t="s">
        <v>111</v>
      </c>
      <c r="D28" s="60" t="s">
        <v>112</v>
      </c>
      <c r="E28" s="60" t="s">
        <v>113</v>
      </c>
      <c r="F28" s="60" t="s">
        <v>114</v>
      </c>
      <c r="G28" s="60" t="s">
        <v>115</v>
      </c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ht="13.5" customHeight="1">
      <c r="A29" s="61" t="s">
        <v>166</v>
      </c>
      <c r="B29" s="304" t="s">
        <v>116</v>
      </c>
      <c r="C29" s="305"/>
      <c r="D29" s="305"/>
      <c r="E29" s="305"/>
      <c r="F29" s="305"/>
      <c r="G29" s="306"/>
      <c r="P29" s="35"/>
      <c r="Q29" s="35"/>
      <c r="R29" s="35"/>
      <c r="S29" s="35"/>
      <c r="T29" s="35"/>
      <c r="U29" s="35"/>
    </row>
    <row r="30" spans="1:22" ht="13.5" customHeight="1">
      <c r="A30" s="63" t="s">
        <v>117</v>
      </c>
      <c r="B30" s="64" t="s">
        <v>118</v>
      </c>
      <c r="C30" s="62" t="s">
        <v>119</v>
      </c>
      <c r="D30" s="62" t="s">
        <v>120</v>
      </c>
      <c r="E30" s="65">
        <v>0.25</v>
      </c>
      <c r="F30" s="66">
        <v>20957.079399999999</v>
      </c>
      <c r="G30" s="67">
        <f>TRUNC(F30*E30,2)</f>
        <v>5239.26</v>
      </c>
      <c r="P30" s="35"/>
      <c r="Q30" s="35"/>
      <c r="R30" s="35"/>
      <c r="S30" s="35"/>
      <c r="T30" s="35"/>
      <c r="U30" s="35"/>
    </row>
    <row r="31" spans="1:22" ht="13.5" customHeight="1">
      <c r="A31" s="311" t="s">
        <v>121</v>
      </c>
      <c r="B31" s="312"/>
      <c r="C31" s="312"/>
      <c r="D31" s="312"/>
      <c r="E31" s="312"/>
      <c r="F31" s="313"/>
      <c r="G31" s="68">
        <f>G30</f>
        <v>5239.26</v>
      </c>
      <c r="P31" s="35"/>
      <c r="Q31" s="35"/>
      <c r="R31" s="35"/>
      <c r="S31" s="35"/>
      <c r="T31" s="35"/>
      <c r="U31" s="35"/>
    </row>
    <row r="32" spans="1:22">
      <c r="A32" s="317" t="s">
        <v>108</v>
      </c>
      <c r="B32" s="318"/>
      <c r="C32" s="318"/>
      <c r="D32" s="318"/>
      <c r="E32" s="318"/>
      <c r="F32" s="318"/>
      <c r="G32" s="318"/>
      <c r="H32" s="318"/>
      <c r="I32" s="318"/>
      <c r="J32" s="319"/>
      <c r="P32" s="35"/>
      <c r="Q32" s="35"/>
      <c r="R32" s="35"/>
      <c r="S32" s="35"/>
      <c r="T32" s="35"/>
      <c r="U32" s="35"/>
    </row>
    <row r="33" spans="1:22" ht="31.5">
      <c r="A33" s="60" t="s">
        <v>109</v>
      </c>
      <c r="B33" s="60" t="s">
        <v>110</v>
      </c>
      <c r="C33" s="60" t="s">
        <v>111</v>
      </c>
      <c r="D33" s="60" t="s">
        <v>122</v>
      </c>
      <c r="E33" s="60" t="s">
        <v>123</v>
      </c>
      <c r="F33" s="60" t="s">
        <v>124</v>
      </c>
      <c r="G33" s="60" t="s">
        <v>125</v>
      </c>
      <c r="H33" s="69" t="s">
        <v>126</v>
      </c>
      <c r="I33" s="60" t="s">
        <v>127</v>
      </c>
      <c r="J33" s="70" t="s">
        <v>128</v>
      </c>
      <c r="P33" s="35"/>
      <c r="Q33" s="35"/>
      <c r="R33" s="35"/>
      <c r="S33" s="35"/>
      <c r="T33" s="35"/>
      <c r="U33" s="35"/>
    </row>
    <row r="34" spans="1:22" ht="13.5" customHeight="1">
      <c r="A34" s="61" t="s">
        <v>167</v>
      </c>
      <c r="B34" s="304" t="s">
        <v>129</v>
      </c>
      <c r="C34" s="305"/>
      <c r="D34" s="305"/>
      <c r="E34" s="305"/>
      <c r="F34" s="305"/>
      <c r="G34" s="305"/>
      <c r="H34" s="305"/>
      <c r="I34" s="305"/>
      <c r="J34" s="306"/>
      <c r="P34" s="35"/>
      <c r="Q34" s="35"/>
      <c r="R34" s="35"/>
      <c r="S34" s="35"/>
      <c r="T34" s="35"/>
      <c r="U34" s="35"/>
    </row>
    <row r="35" spans="1:22" ht="13.5" customHeight="1">
      <c r="A35" s="63" t="s">
        <v>130</v>
      </c>
      <c r="B35" s="64" t="s">
        <v>131</v>
      </c>
      <c r="C35" s="62" t="s">
        <v>132</v>
      </c>
      <c r="D35" s="62" t="s">
        <v>133</v>
      </c>
      <c r="E35" s="65">
        <v>0.25</v>
      </c>
      <c r="F35" s="65">
        <v>44</v>
      </c>
      <c r="G35" s="65">
        <v>176</v>
      </c>
      <c r="H35" s="71">
        <v>26.1173</v>
      </c>
      <c r="I35" s="71">
        <v>3.5005000000000002</v>
      </c>
      <c r="J35" s="67">
        <f>TRUNC(E35*((F35*H35)+(G35*I35)),2)</f>
        <v>441.31</v>
      </c>
      <c r="P35" s="35"/>
      <c r="Q35" s="35"/>
      <c r="R35" s="35"/>
      <c r="S35" s="35"/>
      <c r="T35" s="35"/>
      <c r="U35" s="35"/>
    </row>
    <row r="36" spans="1:22" ht="13.5" customHeight="1">
      <c r="A36" s="299" t="s">
        <v>137</v>
      </c>
      <c r="B36" s="312"/>
      <c r="C36" s="312"/>
      <c r="D36" s="312"/>
      <c r="E36" s="312"/>
      <c r="F36" s="312"/>
      <c r="G36" s="312"/>
      <c r="H36" s="312"/>
      <c r="I36" s="312"/>
      <c r="J36" s="72">
        <f>SUM(J35:J35)</f>
        <v>441.31</v>
      </c>
      <c r="P36" s="35"/>
      <c r="Q36" s="35"/>
      <c r="R36" s="35"/>
      <c r="S36" s="35"/>
      <c r="T36" s="35"/>
      <c r="U36" s="35"/>
    </row>
    <row r="38" spans="1:22" ht="13.5" customHeight="1">
      <c r="A38" s="301" t="s">
        <v>168</v>
      </c>
      <c r="B38" s="307"/>
      <c r="C38" s="307"/>
      <c r="D38" s="307"/>
      <c r="E38" s="307"/>
      <c r="F38" s="307"/>
      <c r="G38" s="307"/>
      <c r="O38" s="52"/>
      <c r="P38" s="53"/>
      <c r="Q38" s="52"/>
      <c r="T38" s="53"/>
      <c r="V38" s="35"/>
    </row>
    <row r="39" spans="1:22" ht="13.5" customHeight="1">
      <c r="A39" s="73" t="s">
        <v>109</v>
      </c>
      <c r="B39" s="73" t="s">
        <v>110</v>
      </c>
      <c r="C39" s="73" t="s">
        <v>111</v>
      </c>
      <c r="D39" s="73" t="s">
        <v>112</v>
      </c>
      <c r="E39" s="73" t="s">
        <v>113</v>
      </c>
      <c r="F39" s="73" t="s">
        <v>114</v>
      </c>
      <c r="G39" s="73" t="s">
        <v>115</v>
      </c>
      <c r="H39" s="35"/>
    </row>
    <row r="40" spans="1:22" ht="13.5" customHeight="1">
      <c r="A40" s="83" t="s">
        <v>180</v>
      </c>
      <c r="B40" s="79" t="s">
        <v>116</v>
      </c>
      <c r="C40" s="80"/>
      <c r="D40" s="80"/>
      <c r="E40" s="80"/>
      <c r="F40" s="80"/>
      <c r="G40" s="81"/>
      <c r="H40" s="35"/>
    </row>
    <row r="41" spans="1:22" ht="13.5" customHeight="1">
      <c r="A41" s="63" t="s">
        <v>130</v>
      </c>
      <c r="B41" s="82" t="s">
        <v>169</v>
      </c>
      <c r="C41" s="83" t="s">
        <v>170</v>
      </c>
      <c r="D41" s="62" t="s">
        <v>120</v>
      </c>
      <c r="E41" s="65">
        <v>0.5</v>
      </c>
      <c r="F41" s="66">
        <v>6460.8626000000004</v>
      </c>
      <c r="G41" s="67">
        <f>TRUNC(F41*E41,2)</f>
        <v>3230.43</v>
      </c>
      <c r="H41" s="35"/>
    </row>
    <row r="42" spans="1:22" ht="13.5" customHeight="1">
      <c r="A42" s="63" t="s">
        <v>134</v>
      </c>
      <c r="B42" s="64" t="s">
        <v>138</v>
      </c>
      <c r="C42" s="62" t="s">
        <v>139</v>
      </c>
      <c r="D42" s="62" t="s">
        <v>120</v>
      </c>
      <c r="E42" s="65">
        <v>1</v>
      </c>
      <c r="F42" s="66">
        <v>3352.3009000000002</v>
      </c>
      <c r="G42" s="67">
        <f>TRUNC(F42*E42,2)</f>
        <v>3352.3</v>
      </c>
      <c r="H42" s="35"/>
    </row>
    <row r="43" spans="1:22" ht="13.5" customHeight="1">
      <c r="A43" s="299" t="s">
        <v>140</v>
      </c>
      <c r="B43" s="300"/>
      <c r="C43" s="300"/>
      <c r="D43" s="300"/>
      <c r="E43" s="300"/>
      <c r="F43" s="300"/>
      <c r="G43" s="72">
        <f>SUM(G41:G42)</f>
        <v>6582.73</v>
      </c>
      <c r="H43" s="35"/>
    </row>
    <row r="45" spans="1:22" ht="12.75" customHeight="1">
      <c r="A45" s="301" t="s">
        <v>168</v>
      </c>
      <c r="B45" s="302"/>
      <c r="C45" s="302"/>
      <c r="D45" s="302"/>
      <c r="E45" s="302"/>
      <c r="F45" s="302"/>
      <c r="G45" s="302"/>
      <c r="H45" s="302"/>
      <c r="I45" s="302"/>
      <c r="J45" s="303"/>
      <c r="O45" s="52"/>
      <c r="P45" s="53"/>
      <c r="Q45" s="52"/>
      <c r="T45" s="53"/>
      <c r="V45" s="35"/>
    </row>
    <row r="46" spans="1:22" s="36" customFormat="1" ht="31.5">
      <c r="A46" s="73" t="s">
        <v>109</v>
      </c>
      <c r="B46" s="73" t="s">
        <v>110</v>
      </c>
      <c r="C46" s="73" t="s">
        <v>111</v>
      </c>
      <c r="D46" s="73" t="s">
        <v>122</v>
      </c>
      <c r="E46" s="73" t="s">
        <v>113</v>
      </c>
      <c r="F46" s="73" t="s">
        <v>124</v>
      </c>
      <c r="G46" s="73" t="s">
        <v>125</v>
      </c>
      <c r="H46" s="73" t="s">
        <v>141</v>
      </c>
      <c r="I46" s="73" t="s">
        <v>127</v>
      </c>
      <c r="J46" s="73" t="s">
        <v>128</v>
      </c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</row>
    <row r="47" spans="1:22" ht="13.5" customHeight="1">
      <c r="A47" s="83" t="s">
        <v>171</v>
      </c>
      <c r="B47" s="304" t="s">
        <v>129</v>
      </c>
      <c r="C47" s="305"/>
      <c r="D47" s="305"/>
      <c r="E47" s="305"/>
      <c r="F47" s="305"/>
      <c r="G47" s="305"/>
      <c r="H47" s="305"/>
      <c r="I47" s="305"/>
      <c r="J47" s="306"/>
      <c r="O47" s="52"/>
      <c r="P47" s="53"/>
      <c r="Q47" s="52"/>
      <c r="T47" s="53"/>
      <c r="V47" s="35"/>
    </row>
    <row r="48" spans="1:22" ht="13.5" customHeight="1">
      <c r="A48" s="63" t="s">
        <v>135</v>
      </c>
      <c r="B48" s="64" t="s">
        <v>131</v>
      </c>
      <c r="C48" s="62" t="s">
        <v>136</v>
      </c>
      <c r="D48" s="62" t="s">
        <v>133</v>
      </c>
      <c r="E48" s="65">
        <v>1</v>
      </c>
      <c r="F48" s="65">
        <v>44</v>
      </c>
      <c r="G48" s="65">
        <v>176</v>
      </c>
      <c r="H48" s="71">
        <v>46.231099999999998</v>
      </c>
      <c r="I48" s="71">
        <v>23.6143</v>
      </c>
      <c r="J48" s="67">
        <f>TRUNC(E48*((F48*H48)+(G48*I48)),2)</f>
        <v>6190.28</v>
      </c>
      <c r="O48" s="52"/>
      <c r="P48" s="53"/>
      <c r="Q48" s="52"/>
      <c r="T48" s="53"/>
      <c r="V48" s="35"/>
    </row>
    <row r="49" spans="1:22" ht="13.5" customHeight="1">
      <c r="A49" s="299" t="s">
        <v>143</v>
      </c>
      <c r="B49" s="300"/>
      <c r="C49" s="300"/>
      <c r="D49" s="300"/>
      <c r="E49" s="300"/>
      <c r="F49" s="300"/>
      <c r="G49" s="300"/>
      <c r="H49" s="300"/>
      <c r="I49" s="300"/>
      <c r="J49" s="72">
        <f>SUM(J48:J48)</f>
        <v>6190.28</v>
      </c>
      <c r="O49" s="52"/>
      <c r="P49" s="53"/>
      <c r="Q49" s="52"/>
      <c r="T49" s="53"/>
      <c r="V49" s="35"/>
    </row>
    <row r="51" spans="1:22" ht="13.5" customHeight="1">
      <c r="A51" s="308" t="s">
        <v>144</v>
      </c>
      <c r="B51" s="309"/>
      <c r="C51" s="309"/>
      <c r="D51" s="309"/>
      <c r="E51" s="309"/>
      <c r="F51" s="309"/>
      <c r="G51" s="310"/>
      <c r="H51" s="52"/>
      <c r="I51" s="52"/>
      <c r="J51" s="52"/>
    </row>
    <row r="52" spans="1:22" ht="13.5" customHeight="1">
      <c r="A52" s="74" t="s">
        <v>109</v>
      </c>
      <c r="B52" s="74" t="s">
        <v>110</v>
      </c>
      <c r="C52" s="74" t="s">
        <v>111</v>
      </c>
      <c r="D52" s="74" t="s">
        <v>112</v>
      </c>
      <c r="E52" s="74" t="s">
        <v>113</v>
      </c>
      <c r="F52" s="74" t="s">
        <v>114</v>
      </c>
      <c r="G52" s="74" t="s">
        <v>115</v>
      </c>
      <c r="H52" s="52"/>
      <c r="I52" s="52"/>
      <c r="J52" s="52"/>
    </row>
    <row r="53" spans="1:22" ht="13.5" customHeight="1">
      <c r="A53" s="83" t="s">
        <v>181</v>
      </c>
      <c r="B53" s="304" t="s">
        <v>116</v>
      </c>
      <c r="C53" s="305"/>
      <c r="D53" s="305"/>
      <c r="E53" s="305"/>
      <c r="F53" s="305"/>
      <c r="G53" s="306"/>
    </row>
    <row r="54" spans="1:22" ht="13.5" customHeight="1">
      <c r="A54" s="63" t="s">
        <v>183</v>
      </c>
      <c r="B54" s="64" t="s">
        <v>145</v>
      </c>
      <c r="C54" s="62" t="s">
        <v>146</v>
      </c>
      <c r="D54" s="62" t="s">
        <v>120</v>
      </c>
      <c r="E54" s="65">
        <v>1</v>
      </c>
      <c r="F54" s="66">
        <v>4846.2800999999999</v>
      </c>
      <c r="G54" s="67">
        <f>TRUNC(F54*E54,2)</f>
        <v>4846.28</v>
      </c>
    </row>
    <row r="55" spans="1:22" ht="13.5" customHeight="1">
      <c r="A55" s="63" t="s">
        <v>184</v>
      </c>
      <c r="B55" s="64" t="s">
        <v>147</v>
      </c>
      <c r="C55" s="62" t="s">
        <v>148</v>
      </c>
      <c r="D55" s="62" t="s">
        <v>120</v>
      </c>
      <c r="E55" s="65">
        <v>1</v>
      </c>
      <c r="F55" s="66">
        <v>3424.3162000000002</v>
      </c>
      <c r="G55" s="67">
        <f>TRUNC(F55*E55,2)</f>
        <v>3424.31</v>
      </c>
    </row>
    <row r="56" spans="1:22" ht="13.5" customHeight="1">
      <c r="A56" s="299" t="s">
        <v>149</v>
      </c>
      <c r="B56" s="312"/>
      <c r="C56" s="312"/>
      <c r="D56" s="312"/>
      <c r="E56" s="312"/>
      <c r="F56" s="312"/>
      <c r="G56" s="72">
        <f>SUM(G54:G55)</f>
        <v>8270.59</v>
      </c>
    </row>
    <row r="58" spans="1:22" ht="12.75" customHeight="1">
      <c r="A58" s="308" t="s">
        <v>144</v>
      </c>
      <c r="B58" s="309"/>
      <c r="C58" s="309"/>
      <c r="D58" s="309"/>
      <c r="E58" s="309"/>
      <c r="F58" s="309"/>
      <c r="G58" s="309"/>
      <c r="H58" s="309"/>
      <c r="I58" s="309"/>
      <c r="J58" s="310"/>
    </row>
    <row r="59" spans="1:22" ht="31.5">
      <c r="A59" s="74" t="s">
        <v>109</v>
      </c>
      <c r="B59" s="74" t="s">
        <v>110</v>
      </c>
      <c r="C59" s="74" t="s">
        <v>111</v>
      </c>
      <c r="D59" s="74" t="s">
        <v>122</v>
      </c>
      <c r="E59" s="74" t="s">
        <v>123</v>
      </c>
      <c r="F59" s="74" t="s">
        <v>124</v>
      </c>
      <c r="G59" s="74" t="s">
        <v>125</v>
      </c>
      <c r="H59" s="75" t="s">
        <v>126</v>
      </c>
      <c r="I59" s="74" t="s">
        <v>127</v>
      </c>
      <c r="J59" s="74" t="s">
        <v>128</v>
      </c>
    </row>
    <row r="60" spans="1:22">
      <c r="A60" s="83" t="s">
        <v>177</v>
      </c>
      <c r="B60" s="304" t="s">
        <v>129</v>
      </c>
      <c r="C60" s="305"/>
      <c r="D60" s="305"/>
      <c r="E60" s="305"/>
      <c r="F60" s="305"/>
      <c r="G60" s="305"/>
      <c r="H60" s="305"/>
      <c r="I60" s="305"/>
      <c r="J60" s="306"/>
    </row>
    <row r="61" spans="1:22" ht="22.5">
      <c r="A61" s="63" t="s">
        <v>182</v>
      </c>
      <c r="B61" s="64" t="s">
        <v>150</v>
      </c>
      <c r="C61" s="62" t="s">
        <v>151</v>
      </c>
      <c r="D61" s="62" t="s">
        <v>133</v>
      </c>
      <c r="E61" s="65">
        <v>1</v>
      </c>
      <c r="F61" s="65">
        <v>44</v>
      </c>
      <c r="G61" s="65">
        <v>176</v>
      </c>
      <c r="H61" s="71">
        <v>50.9268</v>
      </c>
      <c r="I61" s="71">
        <v>29.288499999999999</v>
      </c>
      <c r="J61" s="67">
        <f>TRUNC(E61*((F61*H61)+(G61*I61)),2)</f>
        <v>7395.55</v>
      </c>
    </row>
    <row r="62" spans="1:22" ht="12.75" customHeight="1">
      <c r="A62" s="311" t="s">
        <v>142</v>
      </c>
      <c r="B62" s="312"/>
      <c r="C62" s="312"/>
      <c r="D62" s="312"/>
      <c r="E62" s="312"/>
      <c r="F62" s="312"/>
      <c r="G62" s="312"/>
      <c r="H62" s="312"/>
      <c r="I62" s="313"/>
      <c r="J62" s="68">
        <f>J61</f>
        <v>7395.55</v>
      </c>
    </row>
    <row r="63" spans="1:22" ht="12.75" customHeight="1">
      <c r="A63" s="299" t="s">
        <v>152</v>
      </c>
      <c r="B63" s="300"/>
      <c r="C63" s="300"/>
      <c r="D63" s="300"/>
      <c r="E63" s="300"/>
      <c r="F63" s="300"/>
      <c r="G63" s="300"/>
      <c r="H63" s="300"/>
      <c r="I63" s="300"/>
      <c r="J63" s="72">
        <f>J62</f>
        <v>7395.55</v>
      </c>
    </row>
    <row r="64" spans="1:22" ht="12.75" customHeight="1">
      <c r="A64" s="160"/>
      <c r="B64" s="160"/>
      <c r="C64" s="160"/>
      <c r="D64" s="160"/>
      <c r="E64" s="160"/>
      <c r="F64" s="160"/>
      <c r="G64" s="160"/>
      <c r="H64" s="160"/>
      <c r="I64" s="160"/>
      <c r="J64" s="161"/>
    </row>
    <row r="66" spans="1:6" ht="13.5" customHeight="1">
      <c r="A66" s="314" t="s">
        <v>153</v>
      </c>
      <c r="B66" s="315"/>
      <c r="C66" s="315"/>
      <c r="D66" s="315"/>
      <c r="E66" s="315"/>
      <c r="F66" s="316"/>
    </row>
    <row r="67" spans="1:6" ht="13.5" customHeight="1">
      <c r="A67" s="76" t="s">
        <v>109</v>
      </c>
      <c r="B67" s="76" t="s">
        <v>110</v>
      </c>
      <c r="C67" s="85" t="s">
        <v>174</v>
      </c>
      <c r="D67" s="76" t="s">
        <v>113</v>
      </c>
      <c r="E67" s="76" t="s">
        <v>154</v>
      </c>
      <c r="F67" s="76" t="s">
        <v>155</v>
      </c>
    </row>
    <row r="68" spans="1:6" ht="13.5" customHeight="1">
      <c r="A68" s="62" t="s">
        <v>156</v>
      </c>
      <c r="B68" s="304" t="s">
        <v>157</v>
      </c>
      <c r="C68" s="305"/>
      <c r="D68" s="305"/>
      <c r="E68" s="305"/>
      <c r="F68" s="306"/>
    </row>
    <row r="69" spans="1:6" ht="13.5" customHeight="1">
      <c r="A69" s="62" t="s">
        <v>158</v>
      </c>
      <c r="B69" s="64" t="s">
        <v>159</v>
      </c>
      <c r="C69" s="62" t="s">
        <v>160</v>
      </c>
      <c r="D69" s="77">
        <f>Orçamento!E17+Orçamento!E22</f>
        <v>92597.759999999995</v>
      </c>
      <c r="E69" s="77">
        <v>3610000</v>
      </c>
      <c r="F69" s="78">
        <f>D69/E69</f>
        <v>2.5650349030470913E-2</v>
      </c>
    </row>
    <row r="70" spans="1:6" ht="25.5" customHeight="1">
      <c r="A70" s="62" t="s">
        <v>161</v>
      </c>
      <c r="B70" s="64" t="s">
        <v>162</v>
      </c>
      <c r="C70" s="62" t="s">
        <v>163</v>
      </c>
      <c r="D70" s="77">
        <f>Orçamento!E18+Orçamento!E24</f>
        <v>9498.7999999999993</v>
      </c>
      <c r="E70" s="77">
        <v>9000</v>
      </c>
      <c r="F70" s="78">
        <f t="shared" ref="F70:F71" si="0">D70/E70</f>
        <v>1.055422222222222</v>
      </c>
    </row>
    <row r="71" spans="1:6" ht="13.5" customHeight="1">
      <c r="A71" s="62" t="s">
        <v>164</v>
      </c>
      <c r="B71" s="64" t="s">
        <v>165</v>
      </c>
      <c r="C71" s="62" t="s">
        <v>160</v>
      </c>
      <c r="D71" s="77">
        <f>Orçamento!E20</f>
        <v>92597.759999999995</v>
      </c>
      <c r="E71" s="77">
        <v>1610000</v>
      </c>
      <c r="F71" s="78">
        <f t="shared" si="0"/>
        <v>5.7514136645962728E-2</v>
      </c>
    </row>
    <row r="72" spans="1:6" ht="13.5" customHeight="1">
      <c r="A72" s="299" t="s">
        <v>175</v>
      </c>
      <c r="B72" s="300"/>
      <c r="C72" s="300"/>
      <c r="D72" s="300"/>
      <c r="E72" s="300"/>
      <c r="F72" s="86">
        <f>TRUNC(SUM(F69:F71),3)</f>
        <v>1.1379999999999999</v>
      </c>
    </row>
  </sheetData>
  <mergeCells count="41">
    <mergeCell ref="D17:E17"/>
    <mergeCell ref="A8:F8"/>
    <mergeCell ref="B10:F10"/>
    <mergeCell ref="B13:C13"/>
    <mergeCell ref="D13:E13"/>
    <mergeCell ref="B14:F14"/>
    <mergeCell ref="B18:F18"/>
    <mergeCell ref="B21:C21"/>
    <mergeCell ref="D21:E21"/>
    <mergeCell ref="B23:C23"/>
    <mergeCell ref="D23:E23"/>
    <mergeCell ref="A22:F22"/>
    <mergeCell ref="A36:I36"/>
    <mergeCell ref="A31:F31"/>
    <mergeCell ref="A32:J32"/>
    <mergeCell ref="B34:J34"/>
    <mergeCell ref="D25:E25"/>
    <mergeCell ref="A27:G27"/>
    <mergeCell ref="B29:G29"/>
    <mergeCell ref="D24:E24"/>
    <mergeCell ref="A72:E72"/>
    <mergeCell ref="A45:J45"/>
    <mergeCell ref="B47:J47"/>
    <mergeCell ref="A49:I49"/>
    <mergeCell ref="A43:F43"/>
    <mergeCell ref="A38:G38"/>
    <mergeCell ref="B60:J60"/>
    <mergeCell ref="A58:J58"/>
    <mergeCell ref="A62:I62"/>
    <mergeCell ref="A63:I63"/>
    <mergeCell ref="A66:F66"/>
    <mergeCell ref="B68:F68"/>
    <mergeCell ref="B53:G53"/>
    <mergeCell ref="A56:F56"/>
    <mergeCell ref="A51:G51"/>
    <mergeCell ref="D6:J6"/>
    <mergeCell ref="A6:C6"/>
    <mergeCell ref="D5:J5"/>
    <mergeCell ref="A1:J1"/>
    <mergeCell ref="A2:J4"/>
    <mergeCell ref="A5:C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9"/>
  <sheetViews>
    <sheetView tabSelected="1" topLeftCell="A88" zoomScale="90" zoomScaleNormal="90" workbookViewId="0">
      <selection activeCell="J110" sqref="J110"/>
    </sheetView>
  </sheetViews>
  <sheetFormatPr defaultColWidth="9" defaultRowHeight="15"/>
  <cols>
    <col min="1" max="1" width="4.42578125" style="219" customWidth="1"/>
    <col min="2" max="2" width="34" style="12" customWidth="1"/>
    <col min="3" max="3" width="32" style="3" hidden="1" customWidth="1"/>
    <col min="4" max="4" width="31.85546875" style="3" hidden="1" customWidth="1"/>
    <col min="5" max="5" width="5.140625" style="3" customWidth="1"/>
    <col min="6" max="6" width="16.85546875" style="3" customWidth="1"/>
    <col min="7" max="7" width="11.42578125" style="3" customWidth="1"/>
    <col min="8" max="10" width="14.5703125" style="3" customWidth="1"/>
    <col min="11" max="11" width="21.7109375" style="3" customWidth="1"/>
    <col min="12" max="12" width="16.7109375" style="3" customWidth="1"/>
    <col min="13" max="13" width="14.5703125" style="3" customWidth="1"/>
    <col min="14" max="14" width="16.7109375" style="3" customWidth="1"/>
    <col min="15" max="15" width="14.5703125" style="3" customWidth="1"/>
  </cols>
  <sheetData>
    <row r="1" spans="1:15" ht="17.25" customHeight="1">
      <c r="A1" s="342" t="s">
        <v>264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</row>
    <row r="2" spans="1:15">
      <c r="A2" s="193"/>
      <c r="B2" s="344" t="s">
        <v>265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5"/>
    </row>
    <row r="3" spans="1:15">
      <c r="A3" s="194"/>
      <c r="B3" s="111" t="s">
        <v>266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5"/>
    </row>
    <row r="4" spans="1:15" ht="30">
      <c r="A4" s="206"/>
      <c r="B4" s="221" t="s">
        <v>212</v>
      </c>
      <c r="C4" s="340" t="s">
        <v>250</v>
      </c>
      <c r="D4" s="341"/>
      <c r="E4" s="221" t="s">
        <v>213</v>
      </c>
      <c r="F4" s="221" t="s">
        <v>267</v>
      </c>
      <c r="G4" s="221" t="s">
        <v>268</v>
      </c>
      <c r="H4" s="222" t="s">
        <v>269</v>
      </c>
      <c r="I4" s="222" t="s">
        <v>214</v>
      </c>
      <c r="J4" s="222" t="s">
        <v>270</v>
      </c>
      <c r="K4" s="221" t="s">
        <v>215</v>
      </c>
      <c r="L4" s="340" t="s">
        <v>188</v>
      </c>
      <c r="M4" s="341"/>
      <c r="N4" s="340" t="s">
        <v>251</v>
      </c>
      <c r="O4" s="341"/>
    </row>
    <row r="5" spans="1:15">
      <c r="A5" s="220"/>
      <c r="B5" s="337"/>
      <c r="C5" s="338"/>
      <c r="D5" s="338"/>
      <c r="E5" s="338"/>
      <c r="F5" s="338"/>
      <c r="G5" s="338"/>
      <c r="H5" s="338"/>
      <c r="I5" s="338"/>
      <c r="J5" s="338"/>
      <c r="K5" s="339"/>
      <c r="L5" s="3" t="s">
        <v>216</v>
      </c>
      <c r="M5" s="3" t="s">
        <v>217</v>
      </c>
      <c r="N5" s="3" t="s">
        <v>216</v>
      </c>
      <c r="O5" s="3" t="s">
        <v>217</v>
      </c>
    </row>
    <row r="6" spans="1:15" s="209" customFormat="1" ht="15" customHeight="1">
      <c r="A6" s="207">
        <v>1</v>
      </c>
      <c r="B6" s="223" t="str">
        <f>[1]RUAS!B6</f>
        <v>ABDALA A. DOMINGOS</v>
      </c>
      <c r="C6" s="223" t="str">
        <f>[1]RUAS!C6</f>
        <v xml:space="preserve">PORTUGUAL </v>
      </c>
      <c r="D6" s="223" t="str">
        <f>[1]RUAS!D6</f>
        <v>ITALIA</v>
      </c>
      <c r="E6" s="223" t="str">
        <f>[1]RUAS!E6</f>
        <v>N</v>
      </c>
      <c r="F6" s="223">
        <f>[1]RUAS!F6</f>
        <v>125.1</v>
      </c>
      <c r="G6" s="223">
        <f>[1]RUAS!G6</f>
        <v>9.4</v>
      </c>
      <c r="H6" s="223">
        <f>[1]RUAS!H6</f>
        <v>0</v>
      </c>
      <c r="I6" s="223">
        <f>[1]RUAS!I6</f>
        <v>1175.94</v>
      </c>
      <c r="J6" s="223">
        <f>[1]RUAS!J6</f>
        <v>1175.94</v>
      </c>
      <c r="K6" s="224">
        <f>[1]RUAS!N6</f>
        <v>120.03995520000001</v>
      </c>
      <c r="L6" s="208">
        <v>2.2000000000000002</v>
      </c>
      <c r="M6" s="208">
        <v>5.2</v>
      </c>
      <c r="N6" s="208">
        <v>0.45</v>
      </c>
      <c r="O6" s="208">
        <v>3.5</v>
      </c>
    </row>
    <row r="7" spans="1:15" s="209" customFormat="1">
      <c r="A7" s="207">
        <v>2</v>
      </c>
      <c r="B7" s="223" t="str">
        <f>[1]RUAS!B7</f>
        <v>LEOPOLDO MATTE</v>
      </c>
      <c r="C7" s="223" t="str">
        <f>[1]RUAS!C7</f>
        <v xml:space="preserve">PORTUGUAL </v>
      </c>
      <c r="D7" s="223" t="str">
        <f>[1]RUAS!D7</f>
        <v>ITALIA</v>
      </c>
      <c r="E7" s="223" t="str">
        <f>[1]RUAS!E7</f>
        <v>N</v>
      </c>
      <c r="F7" s="223">
        <f>[1]RUAS!F7</f>
        <v>86.3</v>
      </c>
      <c r="G7" s="223">
        <f>[1]RUAS!G7</f>
        <v>8.1</v>
      </c>
      <c r="H7" s="223">
        <f>[1]RUAS!H7</f>
        <v>0</v>
      </c>
      <c r="I7" s="223">
        <f>[1]RUAS!I7</f>
        <v>699.03</v>
      </c>
      <c r="J7" s="223">
        <f>[1]RUAS!J7</f>
        <v>699.03</v>
      </c>
      <c r="K7" s="224">
        <f>[1]RUAS!N7</f>
        <v>71.356982399999993</v>
      </c>
      <c r="L7" s="208">
        <v>2.2000000000000002</v>
      </c>
      <c r="M7" s="208">
        <v>5.7</v>
      </c>
      <c r="N7" s="208">
        <v>0.45</v>
      </c>
      <c r="O7" s="208">
        <v>4</v>
      </c>
    </row>
    <row r="8" spans="1:15" s="209" customFormat="1">
      <c r="A8" s="207">
        <v>3</v>
      </c>
      <c r="B8" s="223" t="str">
        <f>[1]RUAS!B8</f>
        <v>LEOPOLDO MATTE</v>
      </c>
      <c r="C8" s="223" t="str">
        <f>[1]RUAS!C8</f>
        <v>ITALIA</v>
      </c>
      <c r="D8" s="223" t="str">
        <f>[1]RUAS!D8</f>
        <v>ALEMANHA</v>
      </c>
      <c r="E8" s="223" t="str">
        <f>[1]RUAS!E8</f>
        <v>N</v>
      </c>
      <c r="F8" s="223">
        <f>[1]RUAS!F8</f>
        <v>112</v>
      </c>
      <c r="G8" s="223">
        <f>[1]RUAS!G8</f>
        <v>8.1</v>
      </c>
      <c r="H8" s="223">
        <f>[1]RUAS!H8</f>
        <v>0</v>
      </c>
      <c r="I8" s="223">
        <f>[1]RUAS!I8</f>
        <v>907.19999999999993</v>
      </c>
      <c r="J8" s="223">
        <f>[1]RUAS!J8</f>
        <v>907.19999999999993</v>
      </c>
      <c r="K8" s="224">
        <f>[1]RUAS!N8</f>
        <v>92.606975999999989</v>
      </c>
      <c r="L8" s="208">
        <v>2.2000000000000002</v>
      </c>
      <c r="M8" s="208">
        <v>5.7</v>
      </c>
      <c r="N8" s="208">
        <v>0.45</v>
      </c>
      <c r="O8" s="208">
        <v>4</v>
      </c>
    </row>
    <row r="9" spans="1:15" s="209" customFormat="1">
      <c r="A9" s="207">
        <v>4</v>
      </c>
      <c r="B9" s="223" t="str">
        <f>[1]RUAS!B9</f>
        <v>MIGUEL HONESKO</v>
      </c>
      <c r="C9" s="223" t="str">
        <f>[1]RUAS!C9</f>
        <v xml:space="preserve">PORTUGUAL </v>
      </c>
      <c r="D9" s="223" t="str">
        <f>[1]RUAS!D9</f>
        <v>ITALIA</v>
      </c>
      <c r="E9" s="223" t="str">
        <f>[1]RUAS!E9</f>
        <v>N</v>
      </c>
      <c r="F9" s="223">
        <f>[1]RUAS!F9</f>
        <v>134.30000000000001</v>
      </c>
      <c r="G9" s="223">
        <f>[1]RUAS!G9</f>
        <v>10</v>
      </c>
      <c r="H9" s="223">
        <f>[1]RUAS!H9</f>
        <v>0</v>
      </c>
      <c r="I9" s="223">
        <f>[1]RUAS!I9</f>
        <v>1343</v>
      </c>
      <c r="J9" s="223">
        <f>[1]RUAS!J9</f>
        <v>1343</v>
      </c>
      <c r="K9" s="224">
        <f>[1]RUAS!N9</f>
        <v>137.09343999999999</v>
      </c>
      <c r="L9" s="208">
        <v>2.2000000000000002</v>
      </c>
      <c r="M9" s="208">
        <v>5.5</v>
      </c>
      <c r="N9" s="208">
        <v>0.45</v>
      </c>
      <c r="O9" s="208">
        <v>3.8</v>
      </c>
    </row>
    <row r="10" spans="1:15" s="209" customFormat="1" ht="15" customHeight="1">
      <c r="A10" s="207">
        <v>5</v>
      </c>
      <c r="B10" s="223" t="str">
        <f>[1]RUAS!B10</f>
        <v>PORTUGUAL</v>
      </c>
      <c r="C10" s="223" t="str">
        <f>[1]RUAS!C10</f>
        <v>POLONIA</v>
      </c>
      <c r="D10" s="223" t="str">
        <f>[1]RUAS!D10</f>
        <v>FINAL DO TERRENO DA ULTIMA CASA</v>
      </c>
      <c r="E10" s="223" t="str">
        <f>[1]RUAS!E10</f>
        <v>N</v>
      </c>
      <c r="F10" s="223">
        <f>[1]RUAS!F10</f>
        <v>262.60000000000002</v>
      </c>
      <c r="G10" s="223">
        <f>[1]RUAS!G10</f>
        <v>9</v>
      </c>
      <c r="H10" s="223">
        <f>[1]RUAS!H10</f>
        <v>0</v>
      </c>
      <c r="I10" s="223">
        <f>[1]RUAS!I10</f>
        <v>2363.4</v>
      </c>
      <c r="J10" s="223">
        <f>[1]RUAS!J10</f>
        <v>2363.4</v>
      </c>
      <c r="K10" s="224">
        <f>[1]RUAS!N10</f>
        <v>241.25587200000001</v>
      </c>
      <c r="L10" s="208">
        <v>2.2000000000000002</v>
      </c>
      <c r="M10" s="208">
        <v>5.6</v>
      </c>
      <c r="N10" s="208">
        <v>0.45</v>
      </c>
      <c r="O10" s="208">
        <v>3.9</v>
      </c>
    </row>
    <row r="11" spans="1:15" s="209" customFormat="1">
      <c r="A11" s="207">
        <v>6</v>
      </c>
      <c r="B11" s="223" t="str">
        <f>[1]RUAS!B11</f>
        <v>PORTUGUAL</v>
      </c>
      <c r="C11" s="223" t="str">
        <f>[1]RUAS!C11</f>
        <v xml:space="preserve">JOSÉ KRETSCHEK </v>
      </c>
      <c r="D11" s="223" t="str">
        <f>[1]RUAS!D11</f>
        <v>ABDALA A. DOMINGOS</v>
      </c>
      <c r="E11" s="223" t="str">
        <f>[1]RUAS!E11</f>
        <v>N</v>
      </c>
      <c r="F11" s="223">
        <f>[1]RUAS!F11</f>
        <v>426.8</v>
      </c>
      <c r="G11" s="223">
        <f>[1]RUAS!G11</f>
        <v>10</v>
      </c>
      <c r="H11" s="223">
        <f>[1]RUAS!H11</f>
        <v>0</v>
      </c>
      <c r="I11" s="223">
        <f>[1]RUAS!I11</f>
        <v>4268</v>
      </c>
      <c r="J11" s="223">
        <f>[1]RUAS!J11</f>
        <v>4268</v>
      </c>
      <c r="K11" s="224">
        <f>[1]RUAS!N11</f>
        <v>435.67743999999999</v>
      </c>
      <c r="L11" s="208">
        <v>2.2000000000000002</v>
      </c>
      <c r="M11" s="208">
        <v>4.9000000000000004</v>
      </c>
      <c r="N11" s="208">
        <v>0.45</v>
      </c>
      <c r="O11" s="213">
        <v>3.3</v>
      </c>
    </row>
    <row r="12" spans="1:15" s="209" customFormat="1" ht="15" customHeight="1">
      <c r="A12" s="207">
        <v>7</v>
      </c>
      <c r="B12" s="223" t="str">
        <f>[1]RUAS!B14</f>
        <v>GERONIMO COELHO</v>
      </c>
      <c r="C12" s="223" t="str">
        <f>[1]RUAS!C14</f>
        <v>SETE DE SETEMBRO</v>
      </c>
      <c r="D12" s="223" t="str">
        <f>[1]RUAS!D14</f>
        <v>GENERAL BORMANN</v>
      </c>
      <c r="E12" s="223" t="str">
        <f>[1]RUAS!E14</f>
        <v>R</v>
      </c>
      <c r="F12" s="223">
        <f>[1]RUAS!F14</f>
        <v>151.5</v>
      </c>
      <c r="G12" s="223">
        <f>[1]RUAS!G14</f>
        <v>9.5</v>
      </c>
      <c r="H12" s="223">
        <f>[1]RUAS!H14</f>
        <v>0</v>
      </c>
      <c r="I12" s="223">
        <f>[1]RUAS!I14</f>
        <v>1439.25</v>
      </c>
      <c r="J12" s="223">
        <f>[1]RUAS!J14</f>
        <v>1439.25</v>
      </c>
      <c r="K12" s="224">
        <f>[1]RUAS!N14</f>
        <v>257.10762</v>
      </c>
      <c r="L12" s="208">
        <v>2.2000000000000002</v>
      </c>
      <c r="M12" s="208">
        <v>4.9000000000000004</v>
      </c>
      <c r="N12" s="208">
        <v>0.45</v>
      </c>
      <c r="O12" s="208">
        <v>0.9</v>
      </c>
    </row>
    <row r="13" spans="1:15" s="209" customFormat="1" ht="15" customHeight="1">
      <c r="A13" s="207">
        <v>8</v>
      </c>
      <c r="B13" s="223" t="str">
        <f>[1]RUAS!B15</f>
        <v>XV DE NOVEMBRO</v>
      </c>
      <c r="C13" s="223" t="str">
        <f>[1]RUAS!C15</f>
        <v>PRUDENTE DE MORAES</v>
      </c>
      <c r="D13" s="223" t="str">
        <f>[1]RUAS!D15</f>
        <v>TRECHO RUIM</v>
      </c>
      <c r="E13" s="223" t="str">
        <f>[1]RUAS!E15</f>
        <v>R</v>
      </c>
      <c r="F13" s="223">
        <f>[1]RUAS!F15</f>
        <v>47</v>
      </c>
      <c r="G13" s="223">
        <f>[1]RUAS!G15</f>
        <v>13.7</v>
      </c>
      <c r="H13" s="223">
        <f>[1]RUAS!H15</f>
        <v>0</v>
      </c>
      <c r="I13" s="223">
        <f>[1]RUAS!I15</f>
        <v>643.9</v>
      </c>
      <c r="J13" s="223">
        <f>[1]RUAS!J15</f>
        <v>643.9</v>
      </c>
      <c r="K13" s="224">
        <f>[1]RUAS!N15</f>
        <v>115.026296</v>
      </c>
      <c r="L13" s="208">
        <v>2.2000000000000002</v>
      </c>
      <c r="M13" s="208">
        <v>5.5</v>
      </c>
      <c r="N13" s="208">
        <v>0.45</v>
      </c>
      <c r="O13" s="208">
        <v>1.5</v>
      </c>
    </row>
    <row r="14" spans="1:15" s="209" customFormat="1" ht="15" customHeight="1">
      <c r="A14" s="207">
        <v>9</v>
      </c>
      <c r="B14" s="223" t="str">
        <f>[1]RUAS!B16</f>
        <v>SETE DE SETEMBRO</v>
      </c>
      <c r="C14" s="223" t="str">
        <f>[1]RUAS!C16</f>
        <v xml:space="preserve">FREI ROGERIO </v>
      </c>
      <c r="D14" s="223" t="str">
        <f>[1]RUAS!D16</f>
        <v>84 METROS DA ESQUINA</v>
      </c>
      <c r="E14" s="223" t="str">
        <f>[1]RUAS!E16</f>
        <v>R</v>
      </c>
      <c r="F14" s="223">
        <f>[1]RUAS!F16</f>
        <v>84</v>
      </c>
      <c r="G14" s="223">
        <f>[1]RUAS!G16</f>
        <v>11</v>
      </c>
      <c r="H14" s="223">
        <f>[1]RUAS!H16</f>
        <v>0</v>
      </c>
      <c r="I14" s="223">
        <f>[1]RUAS!I16</f>
        <v>924</v>
      </c>
      <c r="J14" s="223">
        <f>[1]RUAS!J16</f>
        <v>924</v>
      </c>
      <c r="K14" s="224">
        <f>[1]RUAS!N16</f>
        <v>165.06336000000002</v>
      </c>
      <c r="L14" s="208">
        <v>2.2000000000000002</v>
      </c>
      <c r="M14" s="208">
        <v>4.8</v>
      </c>
      <c r="N14" s="208">
        <v>0.45</v>
      </c>
      <c r="O14" s="213">
        <v>0.8</v>
      </c>
    </row>
    <row r="15" spans="1:15" s="209" customFormat="1" ht="15" customHeight="1">
      <c r="A15" s="207">
        <v>10</v>
      </c>
      <c r="B15" s="223" t="str">
        <f>[1]RUAS!B17</f>
        <v>SANTOS DUMOUNT</v>
      </c>
      <c r="C15" s="223" t="str">
        <f>[1]RUAS!C17</f>
        <v>SETE DE SETEMBRO</v>
      </c>
      <c r="D15" s="223" t="str">
        <f>[1]RUAS!D17</f>
        <v>GENERAL BORMANN</v>
      </c>
      <c r="E15" s="223" t="str">
        <f>[1]RUAS!E17</f>
        <v>R</v>
      </c>
      <c r="F15" s="223">
        <f>[1]RUAS!F17</f>
        <v>137</v>
      </c>
      <c r="G15" s="223">
        <f>[1]RUAS!G17</f>
        <v>10.1</v>
      </c>
      <c r="H15" s="223">
        <f>[1]RUAS!H17</f>
        <v>0</v>
      </c>
      <c r="I15" s="223">
        <f>[1]RUAS!I17</f>
        <v>1383.7</v>
      </c>
      <c r="J15" s="223">
        <f>[1]RUAS!J17</f>
        <v>1383.7</v>
      </c>
      <c r="K15" s="224">
        <f>[1]RUAS!N17</f>
        <v>247.18416800000003</v>
      </c>
      <c r="L15" s="208">
        <v>2.2000000000000002</v>
      </c>
      <c r="M15" s="208">
        <v>4.5</v>
      </c>
      <c r="N15" s="208">
        <v>0.45</v>
      </c>
      <c r="O15" s="208">
        <v>1</v>
      </c>
    </row>
    <row r="16" spans="1:15" s="209" customFormat="1" ht="15" customHeight="1">
      <c r="A16" s="207">
        <v>11</v>
      </c>
      <c r="B16" s="223" t="str">
        <f>[1]RUAS!B18</f>
        <v>JOSE BOIUTEX</v>
      </c>
      <c r="C16" s="223" t="str">
        <f>[1]RUAS!C18</f>
        <v>SETE DE SETEMBRO</v>
      </c>
      <c r="D16" s="223" t="str">
        <f>[1]RUAS!D18</f>
        <v>GENERAL BORMANN</v>
      </c>
      <c r="E16" s="223" t="str">
        <f>[1]RUAS!E18</f>
        <v>R</v>
      </c>
      <c r="F16" s="223">
        <f>[1]RUAS!F18</f>
        <v>171.9</v>
      </c>
      <c r="G16" s="223">
        <f>[1]RUAS!G18</f>
        <v>10</v>
      </c>
      <c r="H16" s="223">
        <f>[1]RUAS!H18</f>
        <v>0</v>
      </c>
      <c r="I16" s="223">
        <f>[1]RUAS!I18</f>
        <v>1719</v>
      </c>
      <c r="J16" s="223">
        <f>[1]RUAS!J18</f>
        <v>1719</v>
      </c>
      <c r="K16" s="224">
        <f>[1]RUAS!N18</f>
        <v>307.08216000000004</v>
      </c>
      <c r="L16" s="208">
        <v>2.2000000000000002</v>
      </c>
      <c r="M16" s="208">
        <v>4.7</v>
      </c>
      <c r="N16" s="208">
        <v>0.45</v>
      </c>
      <c r="O16" s="208">
        <v>1.1000000000000001</v>
      </c>
    </row>
    <row r="17" spans="1:16" s="209" customFormat="1" ht="15" customHeight="1">
      <c r="A17" s="207">
        <v>12</v>
      </c>
      <c r="B17" s="223" t="str">
        <f>[1]RUAS!B19</f>
        <v>JOSE BOIUTEX</v>
      </c>
      <c r="C17" s="223" t="str">
        <f>[1]RUAS!C19</f>
        <v>GENERAL BORMANN</v>
      </c>
      <c r="D17" s="223" t="str">
        <f>[1]RUAS!D19</f>
        <v>13 DE MAIO</v>
      </c>
      <c r="E17" s="223" t="str">
        <f>[1]RUAS!E19</f>
        <v>R</v>
      </c>
      <c r="F17" s="223">
        <f>[1]RUAS!F19</f>
        <v>127</v>
      </c>
      <c r="G17" s="223">
        <f>[1]RUAS!G19</f>
        <v>10</v>
      </c>
      <c r="H17" s="223">
        <f>[1]RUAS!H19</f>
        <v>44.4</v>
      </c>
      <c r="I17" s="223">
        <f>[1]RUAS!I19</f>
        <v>1270</v>
      </c>
      <c r="J17" s="223">
        <f>[1]RUAS!J19</f>
        <v>1314.4</v>
      </c>
      <c r="K17" s="224">
        <f>[1]RUAS!N19</f>
        <v>234.80441600000003</v>
      </c>
      <c r="L17" s="208">
        <v>2.2000000000000002</v>
      </c>
      <c r="M17" s="208">
        <v>4.5999999999999996</v>
      </c>
      <c r="N17" s="208">
        <v>0.45</v>
      </c>
      <c r="O17" s="208">
        <v>1.1000000000000001</v>
      </c>
    </row>
    <row r="18" spans="1:16" s="209" customFormat="1" ht="15" customHeight="1">
      <c r="A18" s="207">
        <v>13</v>
      </c>
      <c r="B18" s="223" t="str">
        <f>[1]RUAS!B20</f>
        <v>PADRE ANCHIETA</v>
      </c>
      <c r="C18" s="223" t="str">
        <f>[1]RUAS!C20</f>
        <v xml:space="preserve">JOSÉ BOIUTEX </v>
      </c>
      <c r="D18" s="223" t="str">
        <f>[1]RUAS!D20</f>
        <v xml:space="preserve">FINAL DO GINASIO </v>
      </c>
      <c r="E18" s="223" t="str">
        <f>[1]RUAS!E20</f>
        <v>R</v>
      </c>
      <c r="F18" s="223">
        <f>[1]RUAS!F20</f>
        <v>69</v>
      </c>
      <c r="G18" s="223">
        <f>[1]RUAS!G20</f>
        <v>14</v>
      </c>
      <c r="H18" s="223">
        <f>[1]RUAS!H20</f>
        <v>0</v>
      </c>
      <c r="I18" s="223">
        <f>[1]RUAS!I20</f>
        <v>966</v>
      </c>
      <c r="J18" s="223">
        <f>[1]RUAS!J20</f>
        <v>966</v>
      </c>
      <c r="K18" s="224">
        <f>[1]RUAS!N20</f>
        <v>172.56624000000002</v>
      </c>
      <c r="L18" s="208">
        <v>2.2000000000000002</v>
      </c>
      <c r="M18" s="208">
        <v>4</v>
      </c>
      <c r="N18" s="208">
        <v>0.45</v>
      </c>
      <c r="O18" s="208">
        <v>0.85</v>
      </c>
    </row>
    <row r="19" spans="1:16" s="209" customFormat="1">
      <c r="A19" s="225" t="s">
        <v>279</v>
      </c>
      <c r="B19" s="223" t="str">
        <f>[1]RUAS!B21</f>
        <v>FAIXA ELEVADA PADRE ANCHIETA</v>
      </c>
      <c r="C19" s="223" t="str">
        <f>[1]RUAS!C21</f>
        <v>ESQUINA COM JOSÉ BOIUTEX</v>
      </c>
      <c r="D19" s="223">
        <f>[1]RUAS!D21</f>
        <v>0</v>
      </c>
      <c r="E19" s="223" t="str">
        <f>[1]RUAS!E21</f>
        <v>R</v>
      </c>
      <c r="F19" s="223">
        <f>[1]RUAS!F21</f>
        <v>14</v>
      </c>
      <c r="G19" s="223">
        <f>[1]RUAS!G21</f>
        <v>4</v>
      </c>
      <c r="H19" s="223">
        <f>[1]RUAS!H21</f>
        <v>0</v>
      </c>
      <c r="I19" s="223">
        <f>[1]RUAS!I21</f>
        <v>56</v>
      </c>
      <c r="J19" s="223">
        <f>[1]RUAS!J21</f>
        <v>56</v>
      </c>
      <c r="K19" s="224">
        <f>[1]RUAS!N21</f>
        <v>21.436800000000002</v>
      </c>
      <c r="L19" s="208">
        <v>2.2000000000000002</v>
      </c>
      <c r="M19" s="208">
        <v>3.7</v>
      </c>
      <c r="N19" s="208">
        <v>0.45</v>
      </c>
      <c r="O19" s="208">
        <v>1</v>
      </c>
    </row>
    <row r="20" spans="1:16" s="209" customFormat="1">
      <c r="A20" s="207">
        <v>14</v>
      </c>
      <c r="B20" s="223" t="str">
        <f>[1]RUAS!B22</f>
        <v>VILAGRAN CABRITA</v>
      </c>
      <c r="C20" s="223" t="str">
        <f>[1]RUAS!C22</f>
        <v xml:space="preserve">FREI ROGERIO </v>
      </c>
      <c r="D20" s="223" t="str">
        <f>[1]RUAS!D22</f>
        <v>JOSÉ BOITEUX</v>
      </c>
      <c r="E20" s="223" t="str">
        <f>[1]RUAS!E22</f>
        <v>R</v>
      </c>
      <c r="F20" s="223">
        <f>[1]RUAS!F22</f>
        <v>81.400000000000006</v>
      </c>
      <c r="G20" s="223">
        <f>[1]RUAS!G22</f>
        <v>4.0999999999999996</v>
      </c>
      <c r="H20" s="223">
        <f>[1]RUAS!H22</f>
        <v>0</v>
      </c>
      <c r="I20" s="223">
        <f>[1]RUAS!I22</f>
        <v>333.74</v>
      </c>
      <c r="J20" s="223">
        <f>[1]RUAS!J22</f>
        <v>333.74</v>
      </c>
      <c r="K20" s="224">
        <f>[1]RUAS!N22</f>
        <v>59.619313600000005</v>
      </c>
      <c r="L20" s="208">
        <v>2.2000000000000002</v>
      </c>
      <c r="M20" s="208">
        <v>4.5999999999999996</v>
      </c>
      <c r="N20" s="208">
        <v>0.45</v>
      </c>
      <c r="O20" s="208">
        <v>2.9</v>
      </c>
    </row>
    <row r="21" spans="1:16" s="208" customFormat="1">
      <c r="A21" s="207">
        <v>15</v>
      </c>
      <c r="B21" s="223" t="str">
        <f>[1]RUAS!B25</f>
        <v>ABSALAO CARNEIRO</v>
      </c>
      <c r="C21" s="223" t="str">
        <f>[1]RUAS!C25</f>
        <v>AV. JOÃO PESSOA</v>
      </c>
      <c r="D21" s="223" t="str">
        <f>[1]RUAS!D25</f>
        <v>TEODORO KROETZ</v>
      </c>
      <c r="E21" s="223" t="str">
        <f>[1]RUAS!E25</f>
        <v>R</v>
      </c>
      <c r="F21" s="223">
        <f>[1]RUAS!F25</f>
        <v>353</v>
      </c>
      <c r="G21" s="223">
        <f>[1]RUAS!G25</f>
        <v>9.5</v>
      </c>
      <c r="H21" s="223">
        <f>[1]RUAS!H25</f>
        <v>84</v>
      </c>
      <c r="I21" s="223">
        <f>[1]RUAS!I25</f>
        <v>3353.5</v>
      </c>
      <c r="J21" s="223">
        <f>[1]RUAS!J25</f>
        <v>3437.5</v>
      </c>
      <c r="K21" s="224">
        <f>[1]RUAS!N25</f>
        <v>614.07500000000005</v>
      </c>
      <c r="L21" s="208">
        <v>2.2000000000000002</v>
      </c>
      <c r="M21" s="208">
        <v>4.4000000000000004</v>
      </c>
      <c r="N21" s="208">
        <v>0.45</v>
      </c>
      <c r="O21" s="208">
        <v>2.7</v>
      </c>
    </row>
    <row r="22" spans="1:16" s="209" customFormat="1">
      <c r="A22" s="207">
        <v>16</v>
      </c>
      <c r="B22" s="223" t="str">
        <f>[1]RUAS!B26</f>
        <v>QUINTINO BACAIUVA</v>
      </c>
      <c r="C22" s="223" t="str">
        <f>[1]RUAS!C26</f>
        <v>CONS. MAFRA</v>
      </c>
      <c r="D22" s="223" t="str">
        <f>[1]RUAS!D26</f>
        <v>VOLUNTARIOS DA PATRIA</v>
      </c>
      <c r="E22" s="223" t="str">
        <f>[1]RUAS!E26</f>
        <v>R</v>
      </c>
      <c r="F22" s="223">
        <f>[1]RUAS!F26</f>
        <v>245</v>
      </c>
      <c r="G22" s="223">
        <f>[1]RUAS!G26</f>
        <v>9.9499999999999993</v>
      </c>
      <c r="H22" s="223">
        <f>[1]RUAS!H26</f>
        <v>238.8</v>
      </c>
      <c r="I22" s="223">
        <f>[1]RUAS!I26</f>
        <v>2437.75</v>
      </c>
      <c r="J22" s="223">
        <f>[1]RUAS!J26</f>
        <v>2676.55</v>
      </c>
      <c r="K22" s="224">
        <f>[1]RUAS!N26</f>
        <v>478.13889200000006</v>
      </c>
      <c r="L22" s="208">
        <v>2.2000000000000002</v>
      </c>
      <c r="M22" s="208">
        <v>4.5</v>
      </c>
      <c r="N22" s="208">
        <v>0.45</v>
      </c>
      <c r="O22" s="208">
        <v>2.8</v>
      </c>
    </row>
    <row r="23" spans="1:16" s="209" customFormat="1">
      <c r="A23" s="207">
        <v>17</v>
      </c>
      <c r="B23" s="223" t="str">
        <f>[1]RUAS!B29</f>
        <v xml:space="preserve">ALBERTO BECKER </v>
      </c>
      <c r="C23" s="223" t="str">
        <f>[1]RUAS!C29</f>
        <v>WILLIBALDO J MULLER</v>
      </c>
      <c r="D23" s="223" t="str">
        <f>[1]RUAS!D29</f>
        <v>HELMUTH MULLER</v>
      </c>
      <c r="E23" s="223" t="str">
        <f>[1]RUAS!E29</f>
        <v>N</v>
      </c>
      <c r="F23" s="223">
        <f>[1]RUAS!F29</f>
        <v>366.8</v>
      </c>
      <c r="G23" s="223">
        <f>[1]RUAS!G29</f>
        <v>9</v>
      </c>
      <c r="H23" s="223">
        <f>[1]RUAS!H29</f>
        <v>171</v>
      </c>
      <c r="I23" s="223">
        <f>[1]RUAS!I29</f>
        <v>3301.2000000000003</v>
      </c>
      <c r="J23" s="223">
        <f>[1]RUAS!J29</f>
        <v>3472.2000000000003</v>
      </c>
      <c r="K23" s="224">
        <f>[1]RUAS!N29</f>
        <v>354.44217600000002</v>
      </c>
      <c r="L23" s="208">
        <v>2.2000000000000002</v>
      </c>
      <c r="M23" s="208">
        <v>3.9</v>
      </c>
      <c r="N23" s="208">
        <v>0.45</v>
      </c>
      <c r="O23" s="208">
        <v>2</v>
      </c>
    </row>
    <row r="24" spans="1:16" s="209" customFormat="1">
      <c r="A24" s="207">
        <v>18</v>
      </c>
      <c r="B24" s="223" t="str">
        <f>[1]RUAS!B30</f>
        <v>SEBASTIAO VENANCIO</v>
      </c>
      <c r="C24" s="223" t="str">
        <f>[1]RUAS!C30</f>
        <v>HELMUTH MULLER</v>
      </c>
      <c r="D24" s="223" t="str">
        <f>[1]RUAS!D30</f>
        <v>INICIO DA BASE</v>
      </c>
      <c r="E24" s="223" t="str">
        <f>[1]RUAS!E30</f>
        <v>R</v>
      </c>
      <c r="F24" s="223">
        <f>[1]RUAS!F30</f>
        <v>70.7</v>
      </c>
      <c r="G24" s="223">
        <f>[1]RUAS!G30</f>
        <v>7.4</v>
      </c>
      <c r="H24" s="223">
        <f>[1]RUAS!H30</f>
        <v>0</v>
      </c>
      <c r="I24" s="223">
        <f>[1]RUAS!I30</f>
        <v>523.18000000000006</v>
      </c>
      <c r="J24" s="223">
        <f>[1]RUAS!J30</f>
        <v>523.18000000000006</v>
      </c>
      <c r="K24" s="224">
        <f>[1]RUAS!N30</f>
        <v>93.460875200000018</v>
      </c>
      <c r="L24" s="208">
        <v>2.2000000000000002</v>
      </c>
      <c r="M24" s="208">
        <v>3.7</v>
      </c>
      <c r="N24" s="208">
        <v>0.45</v>
      </c>
      <c r="O24" s="208">
        <v>2</v>
      </c>
    </row>
    <row r="25" spans="1:16">
      <c r="A25" s="207">
        <v>19</v>
      </c>
      <c r="B25" s="223" t="str">
        <f>[1]RUAS!B31</f>
        <v>SEBASTIAO VENANCIO</v>
      </c>
      <c r="C25" s="223" t="str">
        <f>[1]RUAS!C31</f>
        <v>INICIO DA BASE</v>
      </c>
      <c r="D25" s="223" t="str">
        <f>[1]RUAS!D31</f>
        <v>FINAL</v>
      </c>
      <c r="E25" s="223" t="str">
        <f>[1]RUAS!E31</f>
        <v>N</v>
      </c>
      <c r="F25" s="223">
        <f>[1]RUAS!F31</f>
        <v>134.5</v>
      </c>
      <c r="G25" s="223">
        <f>[1]RUAS!G31</f>
        <v>6</v>
      </c>
      <c r="H25" s="223">
        <f>[1]RUAS!H31</f>
        <v>0</v>
      </c>
      <c r="I25" s="223">
        <f>[1]RUAS!I31</f>
        <v>807</v>
      </c>
      <c r="J25" s="223">
        <f>[1]RUAS!J31</f>
        <v>807</v>
      </c>
      <c r="K25" s="224">
        <f>[1]RUAS!N31</f>
        <v>82.378560000000007</v>
      </c>
      <c r="L25" s="208">
        <v>2.2000000000000002</v>
      </c>
      <c r="M25" s="208">
        <v>5</v>
      </c>
      <c r="N25" s="208">
        <v>0.45</v>
      </c>
      <c r="O25" s="208">
        <v>1</v>
      </c>
      <c r="P25" s="209"/>
    </row>
    <row r="26" spans="1:16">
      <c r="A26" s="207">
        <v>20</v>
      </c>
      <c r="B26" s="223" t="str">
        <f>[1]RUAS!B34</f>
        <v>PORTAL DO MARATÁ</v>
      </c>
      <c r="C26" s="223" t="str">
        <f>[1]RUAS!C34</f>
        <v>SC 135</v>
      </c>
      <c r="D26" s="223" t="str">
        <f>[1]RUAS!D34</f>
        <v>79 METROS DEPOIS DO PORTAL</v>
      </c>
      <c r="E26" s="223" t="str">
        <f>[1]RUAS!E34</f>
        <v>N</v>
      </c>
      <c r="F26" s="223">
        <f>[1]RUAS!F34</f>
        <v>0</v>
      </c>
      <c r="G26" s="223">
        <f>[1]RUAS!G34</f>
        <v>0</v>
      </c>
      <c r="H26" s="223">
        <f>[1]RUAS!H34</f>
        <v>0</v>
      </c>
      <c r="I26" s="223">
        <f>[1]RUAS!I34</f>
        <v>941.4</v>
      </c>
      <c r="J26" s="223">
        <f>[1]RUAS!J34</f>
        <v>941.4</v>
      </c>
      <c r="K26" s="224">
        <f>[1]RUAS!N34</f>
        <v>96.098112</v>
      </c>
      <c r="L26" s="208">
        <v>2.2000000000000002</v>
      </c>
      <c r="M26" s="208">
        <v>15.3</v>
      </c>
      <c r="N26" s="208">
        <v>0.45</v>
      </c>
      <c r="O26" s="208">
        <v>16.8</v>
      </c>
    </row>
    <row r="27" spans="1:16">
      <c r="A27" s="207">
        <v>21</v>
      </c>
      <c r="B27" s="223" t="str">
        <f>[1]RUAS!B73</f>
        <v>ABEL BORTOLON</v>
      </c>
      <c r="C27" s="223" t="str">
        <f>[1]RUAS!C73</f>
        <v>JAIME MATZEMBACHER</v>
      </c>
      <c r="D27" s="223" t="str">
        <f>[1]RUAS!D73</f>
        <v>VEREADOR OTTO EGGERS</v>
      </c>
      <c r="E27" s="223" t="str">
        <f>[1]RUAS!E73</f>
        <v>R</v>
      </c>
      <c r="F27" s="223">
        <f>[1]RUAS!F73</f>
        <v>73.7</v>
      </c>
      <c r="G27" s="223">
        <f>[1]RUAS!G73</f>
        <v>7</v>
      </c>
      <c r="H27" s="223">
        <f>[1]RUAS!H73</f>
        <v>0</v>
      </c>
      <c r="I27" s="223">
        <f>[1]RUAS!I73</f>
        <v>515.9</v>
      </c>
      <c r="J27" s="223">
        <f>[1]RUAS!J73</f>
        <v>515.9</v>
      </c>
      <c r="K27" s="224">
        <f>[1]RUAS!N73</f>
        <v>92.160375999999999</v>
      </c>
      <c r="L27" s="208">
        <v>2.2000000000000002</v>
      </c>
      <c r="M27" s="208">
        <v>3.5</v>
      </c>
      <c r="N27" s="208">
        <v>0.45</v>
      </c>
      <c r="O27" s="208">
        <v>1.5</v>
      </c>
    </row>
    <row r="28" spans="1:16" ht="15" customHeight="1">
      <c r="A28" s="207">
        <v>22</v>
      </c>
      <c r="B28" s="223" t="str">
        <f>[1]RUAS!B74</f>
        <v>ABEL BORTOLON</v>
      </c>
      <c r="C28" s="223" t="str">
        <f>[1]RUAS!C74</f>
        <v>VEREADOR OTTO EGGERS</v>
      </c>
      <c r="D28" s="223" t="str">
        <f>[1]RUAS!D74</f>
        <v xml:space="preserve">MARECHAL DEODORO DA FONSECA </v>
      </c>
      <c r="E28" s="223" t="str">
        <f>[1]RUAS!E74</f>
        <v>R</v>
      </c>
      <c r="F28" s="223">
        <f>[1]RUAS!F74</f>
        <v>105.4</v>
      </c>
      <c r="G28" s="223">
        <f>[1]RUAS!G74</f>
        <v>6.5</v>
      </c>
      <c r="H28" s="223">
        <f>[1]RUAS!H74</f>
        <v>0</v>
      </c>
      <c r="I28" s="223">
        <f>[1]RUAS!I74</f>
        <v>685.1</v>
      </c>
      <c r="J28" s="223">
        <f>[1]RUAS!J74</f>
        <v>685.1</v>
      </c>
      <c r="K28" s="224">
        <f>[1]RUAS!N74</f>
        <v>122.386264</v>
      </c>
      <c r="L28" s="208">
        <v>2.2000000000000002</v>
      </c>
      <c r="M28" s="208">
        <v>3.5</v>
      </c>
      <c r="N28" s="208">
        <v>0.45</v>
      </c>
      <c r="O28" s="208">
        <v>1.7</v>
      </c>
    </row>
    <row r="29" spans="1:16">
      <c r="A29" s="207">
        <v>23</v>
      </c>
      <c r="B29" s="223" t="str">
        <f>[1]RUAS!B37</f>
        <v>ACACIO CORREA</v>
      </c>
      <c r="C29" s="223" t="str">
        <f>[1]RUAS!C37</f>
        <v>RODOLFO MATZEMBACHER</v>
      </c>
      <c r="D29" s="223" t="str">
        <f>[1]RUAS!D37</f>
        <v>FRANCISCO DE SOUZA BACELAR</v>
      </c>
      <c r="E29" s="223" t="str">
        <f>[1]RUAS!E37</f>
        <v>N</v>
      </c>
      <c r="F29" s="223">
        <f>[1]RUAS!F37</f>
        <v>197.1</v>
      </c>
      <c r="G29" s="223">
        <f>[1]RUAS!G37</f>
        <v>9.3000000000000007</v>
      </c>
      <c r="H29" s="223">
        <f>[1]RUAS!H37</f>
        <v>0</v>
      </c>
      <c r="I29" s="223">
        <f>[1]RUAS!I37</f>
        <v>1833.0300000000002</v>
      </c>
      <c r="J29" s="223">
        <f>[1]RUAS!J37</f>
        <v>1833.0300000000002</v>
      </c>
      <c r="K29" s="224">
        <f>[1]RUAS!N37</f>
        <v>187.1157024</v>
      </c>
      <c r="L29" s="208">
        <v>2.2000000000000002</v>
      </c>
      <c r="M29" s="208">
        <v>4.8</v>
      </c>
      <c r="N29" s="208">
        <v>0.45</v>
      </c>
      <c r="O29" s="208">
        <v>1.2</v>
      </c>
    </row>
    <row r="30" spans="1:16" ht="15" customHeight="1">
      <c r="A30" s="207">
        <v>24</v>
      </c>
      <c r="B30" s="223" t="str">
        <f>[1]RUAS!B46</f>
        <v>ACESSO ANA DOMINGAS BABIRESKI</v>
      </c>
      <c r="C30" s="223" t="str">
        <f>[1]RUAS!C46</f>
        <v>ANA DOMINGAS BABIRESKI</v>
      </c>
      <c r="D30" s="223" t="str">
        <f>[1]RUAS!D46</f>
        <v>EXPEDICIONARIO EDMUNDO ARRABAR</v>
      </c>
      <c r="E30" s="223" t="str">
        <f>[1]RUAS!E46</f>
        <v>N</v>
      </c>
      <c r="F30" s="223">
        <f>[1]RUAS!F46</f>
        <v>61.7</v>
      </c>
      <c r="G30" s="223">
        <f>[1]RUAS!G46</f>
        <v>7</v>
      </c>
      <c r="H30" s="223">
        <f>[1]RUAS!H46</f>
        <v>0</v>
      </c>
      <c r="I30" s="223">
        <f>[1]RUAS!I46</f>
        <v>431.90000000000003</v>
      </c>
      <c r="J30" s="223">
        <f>[1]RUAS!J46</f>
        <v>431.90000000000003</v>
      </c>
      <c r="K30" s="224">
        <f>[1]RUAS!N46</f>
        <v>44.088352000000008</v>
      </c>
      <c r="L30" s="208">
        <v>2.2000000000000002</v>
      </c>
      <c r="M30" s="208">
        <v>5.0999999999999996</v>
      </c>
      <c r="N30" s="208">
        <v>0.45</v>
      </c>
      <c r="O30" s="208">
        <v>2.8</v>
      </c>
    </row>
    <row r="31" spans="1:16">
      <c r="A31" s="207">
        <v>25</v>
      </c>
      <c r="B31" s="223" t="str">
        <f>[1]RUAS!B47</f>
        <v>ANA DOMINGAS BABIRESKI</v>
      </c>
      <c r="C31" s="223" t="str">
        <f>[1]RUAS!C47</f>
        <v>INTEIRA</v>
      </c>
      <c r="D31" s="223">
        <f>[1]RUAS!D47</f>
        <v>0</v>
      </c>
      <c r="E31" s="223" t="str">
        <f>[1]RUAS!E47</f>
        <v>N</v>
      </c>
      <c r="F31" s="223">
        <f>[1]RUAS!F47</f>
        <v>234.6</v>
      </c>
      <c r="G31" s="223">
        <f>[1]RUAS!G47</f>
        <v>7</v>
      </c>
      <c r="H31" s="223">
        <f>[1]RUAS!H47</f>
        <v>0</v>
      </c>
      <c r="I31" s="223">
        <f>[1]RUAS!I47</f>
        <v>1642.2</v>
      </c>
      <c r="J31" s="223">
        <f>[1]RUAS!J47</f>
        <v>1642.2</v>
      </c>
      <c r="K31" s="224">
        <f>[1]RUAS!N47</f>
        <v>167.63577600000002</v>
      </c>
      <c r="L31" s="208">
        <v>2.2000000000000002</v>
      </c>
      <c r="M31" s="208">
        <v>5.3</v>
      </c>
      <c r="N31" s="208">
        <v>0.45</v>
      </c>
      <c r="O31" s="208">
        <v>3</v>
      </c>
    </row>
    <row r="32" spans="1:16">
      <c r="A32" s="207">
        <v>26</v>
      </c>
      <c r="B32" s="223" t="str">
        <f>[1]RUAS!B44</f>
        <v>CRUZEIRO</v>
      </c>
      <c r="C32" s="223" t="str">
        <f>[1]RUAS!C44</f>
        <v>AV. SANTA ROSA</v>
      </c>
      <c r="D32" s="223" t="str">
        <f>[1]RUAS!D44</f>
        <v>PROF. WEINAND</v>
      </c>
      <c r="E32" s="223" t="str">
        <f>[1]RUAS!E44</f>
        <v>N</v>
      </c>
      <c r="F32" s="223">
        <f>[1]RUAS!F44</f>
        <v>67.459999999999994</v>
      </c>
      <c r="G32" s="223">
        <f>[1]RUAS!G44</f>
        <v>10</v>
      </c>
      <c r="H32" s="223">
        <f>[1]RUAS!H44</f>
        <v>0</v>
      </c>
      <c r="I32" s="223">
        <f>[1]RUAS!I44</f>
        <v>674.59999999999991</v>
      </c>
      <c r="J32" s="223">
        <f>[1]RUAS!J44</f>
        <v>674.59999999999991</v>
      </c>
      <c r="K32" s="224">
        <f>[1]RUAS!N44</f>
        <v>68.863168000000002</v>
      </c>
      <c r="L32" s="208">
        <v>2.2000000000000002</v>
      </c>
      <c r="M32" s="208">
        <v>4.9000000000000004</v>
      </c>
      <c r="N32" s="208">
        <v>0.45</v>
      </c>
      <c r="O32" s="208">
        <v>0.1</v>
      </c>
    </row>
    <row r="33" spans="1:15" ht="15" customHeight="1">
      <c r="A33" s="207">
        <v>27</v>
      </c>
      <c r="B33" s="223" t="str">
        <f>[1]RUAS!B45</f>
        <v>CRUZEIRO</v>
      </c>
      <c r="C33" s="223" t="str">
        <f>[1]RUAS!C45</f>
        <v>PROF WEINAND</v>
      </c>
      <c r="D33" s="223" t="str">
        <f>[1]RUAS!D45</f>
        <v>FINAL DO TERRENO DA ULTIMA CASA</v>
      </c>
      <c r="E33" s="223" t="str">
        <f>[1]RUAS!E45</f>
        <v>N</v>
      </c>
      <c r="F33" s="223">
        <f>[1]RUAS!F45</f>
        <v>197.34</v>
      </c>
      <c r="G33" s="223">
        <f>[1]RUAS!G45</f>
        <v>7</v>
      </c>
      <c r="H33" s="223">
        <f>[1]RUAS!H45</f>
        <v>0</v>
      </c>
      <c r="I33" s="223">
        <f>[1]RUAS!I45</f>
        <v>1381.38</v>
      </c>
      <c r="J33" s="223">
        <f>[1]RUAS!J45</f>
        <v>1381.38</v>
      </c>
      <c r="K33" s="224">
        <f>[1]RUAS!N45</f>
        <v>141.0112704</v>
      </c>
      <c r="L33" s="208">
        <v>2.2000000000000002</v>
      </c>
      <c r="M33" s="208">
        <v>5.0999999999999996</v>
      </c>
      <c r="N33" s="208">
        <v>0.45</v>
      </c>
      <c r="O33" s="208">
        <v>0.5</v>
      </c>
    </row>
    <row r="34" spans="1:15" ht="15" customHeight="1">
      <c r="A34" s="207">
        <v>28</v>
      </c>
      <c r="B34" s="223" t="str">
        <f>[1]RUAS!B76</f>
        <v>HUMBERTO ZARANTONIELO</v>
      </c>
      <c r="C34" s="223" t="str">
        <f>[1]RUAS!C76</f>
        <v>VEREADOR OTTO EGGERS</v>
      </c>
      <c r="D34" s="223" t="str">
        <f>[1]RUAS!D76</f>
        <v xml:space="preserve">MARECHAL DEODORO DA FONSECA </v>
      </c>
      <c r="E34" s="223" t="str">
        <f>[1]RUAS!E76</f>
        <v>R</v>
      </c>
      <c r="F34" s="223">
        <f>[1]RUAS!F76</f>
        <v>104.1</v>
      </c>
      <c r="G34" s="223">
        <f>[1]RUAS!G76</f>
        <v>7.05</v>
      </c>
      <c r="H34" s="223">
        <f>[1]RUAS!H76</f>
        <v>0</v>
      </c>
      <c r="I34" s="223">
        <f>[1]RUAS!I76</f>
        <v>733.90499999999997</v>
      </c>
      <c r="J34" s="223">
        <f>[1]RUAS!J76</f>
        <v>733.90499999999997</v>
      </c>
      <c r="K34" s="224">
        <f>[1]RUAS!N76</f>
        <v>74.917022400000008</v>
      </c>
      <c r="L34" s="208">
        <v>2.2000000000000002</v>
      </c>
      <c r="M34" s="208">
        <v>3.3</v>
      </c>
      <c r="N34" s="208">
        <v>0.45</v>
      </c>
      <c r="O34" s="208">
        <v>1.3</v>
      </c>
    </row>
    <row r="35" spans="1:15" ht="15" customHeight="1">
      <c r="A35" s="207">
        <v>29</v>
      </c>
      <c r="B35" s="223" t="str">
        <f>[1]RUAS!B48</f>
        <v xml:space="preserve">ORLANDO SAVI </v>
      </c>
      <c r="C35" s="223" t="str">
        <f>[1]RUAS!C48</f>
        <v>GUSTAVO TENNIUS DE MEDEIROS</v>
      </c>
      <c r="D35" s="223" t="str">
        <f>[1]RUAS!D48</f>
        <v>CIDADÃO JOSÉ LONA</v>
      </c>
      <c r="E35" s="223" t="str">
        <f>[1]RUAS!E48</f>
        <v>N</v>
      </c>
      <c r="F35" s="223">
        <f>[1]RUAS!F48</f>
        <v>89.4</v>
      </c>
      <c r="G35" s="223">
        <f>[1]RUAS!G48</f>
        <v>9.6</v>
      </c>
      <c r="H35" s="223">
        <f>[1]RUAS!H48</f>
        <v>0</v>
      </c>
      <c r="I35" s="223">
        <f>[1]RUAS!I48</f>
        <v>858.24</v>
      </c>
      <c r="J35" s="223">
        <f>[1]RUAS!J48</f>
        <v>858.24</v>
      </c>
      <c r="K35" s="224">
        <f>[1]RUAS!N48</f>
        <v>87.609139200000001</v>
      </c>
      <c r="L35" s="208">
        <v>2.2000000000000002</v>
      </c>
      <c r="M35" s="208">
        <v>3.9</v>
      </c>
      <c r="N35" s="208">
        <v>0.45</v>
      </c>
      <c r="O35" s="208">
        <v>1.9</v>
      </c>
    </row>
    <row r="36" spans="1:15" ht="15" customHeight="1">
      <c r="A36" s="207">
        <v>30</v>
      </c>
      <c r="B36" s="223" t="str">
        <f>[1]RUAS!B49</f>
        <v>CRUZAMENTO CIDADÃO JOSÉ LONA</v>
      </c>
      <c r="C36" s="223" t="str">
        <f>[1]RUAS!C49</f>
        <v>ENCONTRO COM ORLANDO SAVI</v>
      </c>
      <c r="D36" s="223">
        <f>[1]RUAS!D49</f>
        <v>0</v>
      </c>
      <c r="E36" s="223" t="str">
        <f>[1]RUAS!E49</f>
        <v>R</v>
      </c>
      <c r="F36" s="223">
        <f>[1]RUAS!F49</f>
        <v>21.6</v>
      </c>
      <c r="G36" s="223">
        <f>[1]RUAS!G49</f>
        <v>9.1</v>
      </c>
      <c r="H36" s="223">
        <f>[1]RUAS!H49</f>
        <v>0</v>
      </c>
      <c r="I36" s="223">
        <f>[1]RUAS!I49</f>
        <v>196.56</v>
      </c>
      <c r="J36" s="223">
        <f>[1]RUAS!J49</f>
        <v>196.56</v>
      </c>
      <c r="K36" s="224">
        <f>[1]RUAS!N49</f>
        <v>35.113478399999998</v>
      </c>
      <c r="L36" s="208">
        <v>2.2000000000000002</v>
      </c>
      <c r="M36" s="208">
        <v>3.8</v>
      </c>
      <c r="N36" s="208">
        <v>0.45</v>
      </c>
      <c r="O36" s="208">
        <v>2</v>
      </c>
    </row>
    <row r="37" spans="1:15" ht="15" customHeight="1">
      <c r="A37" s="207">
        <v>31</v>
      </c>
      <c r="B37" s="223" t="str">
        <f>[1]RUAS!B50</f>
        <v xml:space="preserve">ORLANDO SAVI </v>
      </c>
      <c r="C37" s="223" t="str">
        <f>[1]RUAS!C50</f>
        <v>CIDADÃO JOSÉ LONA</v>
      </c>
      <c r="D37" s="223" t="str">
        <f>[1]RUAS!D50</f>
        <v>FRANCISCO DE PAULA DIAS</v>
      </c>
      <c r="E37" s="223" t="str">
        <f>[1]RUAS!E50</f>
        <v>N</v>
      </c>
      <c r="F37" s="223">
        <f>[1]RUAS!F50</f>
        <v>97</v>
      </c>
      <c r="G37" s="223">
        <f>[1]RUAS!G50</f>
        <v>9.6999999999999993</v>
      </c>
      <c r="H37" s="223">
        <f>[1]RUAS!H50</f>
        <v>0</v>
      </c>
      <c r="I37" s="223">
        <f>[1]RUAS!I50</f>
        <v>940.9</v>
      </c>
      <c r="J37" s="223">
        <f>[1]RUAS!J50</f>
        <v>940.9</v>
      </c>
      <c r="K37" s="224">
        <f>[1]RUAS!N50</f>
        <v>96.047072000000014</v>
      </c>
      <c r="L37" s="208">
        <v>2.2000000000000002</v>
      </c>
      <c r="M37" s="208">
        <v>4.3</v>
      </c>
      <c r="N37" s="208">
        <v>0.45</v>
      </c>
      <c r="O37" s="208">
        <v>1.6</v>
      </c>
    </row>
    <row r="38" spans="1:15" ht="15" customHeight="1">
      <c r="A38" s="207">
        <v>32</v>
      </c>
      <c r="B38" s="223" t="str">
        <f>[1]RUAS!B51</f>
        <v xml:space="preserve">ORLANDO SAVI </v>
      </c>
      <c r="C38" s="223" t="str">
        <f>[1]RUAS!C51</f>
        <v xml:space="preserve">FRANCISCO DE PAULA DIAS </v>
      </c>
      <c r="D38" s="223" t="str">
        <f>[1]RUAS!D51</f>
        <v>HERMINIO MILLIS</v>
      </c>
      <c r="E38" s="223" t="str">
        <f>[1]RUAS!E51</f>
        <v>N</v>
      </c>
      <c r="F38" s="223">
        <f>[1]RUAS!F51</f>
        <v>99.1</v>
      </c>
      <c r="G38" s="223">
        <f>[1]RUAS!G51</f>
        <v>9.8000000000000007</v>
      </c>
      <c r="H38" s="223">
        <f>[1]RUAS!H51</f>
        <v>0</v>
      </c>
      <c r="I38" s="223">
        <f>[1]RUAS!I51</f>
        <v>971.18000000000006</v>
      </c>
      <c r="J38" s="223">
        <f>[1]RUAS!J51</f>
        <v>971.18000000000006</v>
      </c>
      <c r="K38" s="224">
        <f>[1]RUAS!N51</f>
        <v>99.138054400000001</v>
      </c>
      <c r="L38" s="208">
        <v>2.2000000000000002</v>
      </c>
      <c r="M38" s="208">
        <v>4.0999999999999996</v>
      </c>
      <c r="N38" s="208">
        <v>0.45</v>
      </c>
      <c r="O38" s="208">
        <v>1.7</v>
      </c>
    </row>
    <row r="39" spans="1:15" ht="15" customHeight="1">
      <c r="A39" s="207">
        <v>33</v>
      </c>
      <c r="B39" s="223" t="str">
        <f>[1]RUAS!B52</f>
        <v xml:space="preserve">PRES. JHONN F. KENNEDY </v>
      </c>
      <c r="C39" s="223" t="str">
        <f>[1]RUAS!C52</f>
        <v>GUSTAVO TENNIUS DE MEDEIROS</v>
      </c>
      <c r="D39" s="223" t="str">
        <f>[1]RUAS!D52</f>
        <v>CIDADÃO JOSÉ LONA</v>
      </c>
      <c r="E39" s="223" t="str">
        <f>[1]RUAS!E52</f>
        <v>N</v>
      </c>
      <c r="F39" s="223">
        <f>[1]RUAS!F52</f>
        <v>94.8</v>
      </c>
      <c r="G39" s="223">
        <f>[1]RUAS!G52</f>
        <v>9.5</v>
      </c>
      <c r="H39" s="223">
        <f>[1]RUAS!H52</f>
        <v>0</v>
      </c>
      <c r="I39" s="223">
        <f>[1]RUAS!I52</f>
        <v>900.6</v>
      </c>
      <c r="J39" s="223">
        <f>[1]RUAS!J52</f>
        <v>900.6</v>
      </c>
      <c r="K39" s="224">
        <f>[1]RUAS!N52</f>
        <v>91.933248000000006</v>
      </c>
      <c r="L39" s="208">
        <v>2.2000000000000002</v>
      </c>
      <c r="M39" s="208">
        <v>4</v>
      </c>
      <c r="N39" s="208">
        <v>0.45</v>
      </c>
      <c r="O39" s="208">
        <v>1.8</v>
      </c>
    </row>
    <row r="40" spans="1:15" ht="15" customHeight="1">
      <c r="A40" s="207">
        <v>34</v>
      </c>
      <c r="B40" s="223" t="str">
        <f>[1]RUAS!B53</f>
        <v>CRUZAMENTO CIDADÃO JOSÉ LONA</v>
      </c>
      <c r="C40" s="223" t="str">
        <f>[1]RUAS!C53</f>
        <v>ENCONTRO COM  PRES. JHONN F. KENNEDY</v>
      </c>
      <c r="D40" s="223">
        <f>[1]RUAS!D53</f>
        <v>0</v>
      </c>
      <c r="E40" s="223" t="str">
        <f>[1]RUAS!E53</f>
        <v>R</v>
      </c>
      <c r="F40" s="223">
        <f>[1]RUAS!F53</f>
        <v>21.5</v>
      </c>
      <c r="G40" s="223">
        <f>[1]RUAS!G53</f>
        <v>9.1</v>
      </c>
      <c r="H40" s="223">
        <f>[1]RUAS!H53</f>
        <v>0</v>
      </c>
      <c r="I40" s="223">
        <f>[1]RUAS!I53</f>
        <v>195.65</v>
      </c>
      <c r="J40" s="223">
        <f>[1]RUAS!J53</f>
        <v>195.65</v>
      </c>
      <c r="K40" s="224">
        <f>[1]RUAS!N53</f>
        <v>34.950915999999999</v>
      </c>
      <c r="L40" s="208">
        <v>2.2000000000000002</v>
      </c>
      <c r="M40" s="208">
        <v>3.7</v>
      </c>
      <c r="N40" s="208">
        <v>0.45</v>
      </c>
      <c r="O40" s="208">
        <v>1.9</v>
      </c>
    </row>
    <row r="41" spans="1:15" ht="15" customHeight="1">
      <c r="A41" s="207">
        <v>35</v>
      </c>
      <c r="B41" s="223" t="str">
        <f>[1]RUAS!B54</f>
        <v xml:space="preserve">PRES. JHONN F. KENNEDY </v>
      </c>
      <c r="C41" s="223" t="str">
        <f>[1]RUAS!C54</f>
        <v>CIDADÃO JOSÉ LONA</v>
      </c>
      <c r="D41" s="223" t="str">
        <f>[1]RUAS!D54</f>
        <v>FRANCISCO DE PAULA DIAS</v>
      </c>
      <c r="E41" s="223" t="str">
        <f>[1]RUAS!E54</f>
        <v>N</v>
      </c>
      <c r="F41" s="223">
        <f>[1]RUAS!F54</f>
        <v>97</v>
      </c>
      <c r="G41" s="223">
        <f>[1]RUAS!G54</f>
        <v>9.9</v>
      </c>
      <c r="H41" s="223">
        <f>[1]RUAS!H54</f>
        <v>0</v>
      </c>
      <c r="I41" s="223">
        <f>[1]RUAS!I54</f>
        <v>960.30000000000007</v>
      </c>
      <c r="J41" s="223">
        <f>[1]RUAS!J54</f>
        <v>960.30000000000007</v>
      </c>
      <c r="K41" s="224">
        <f>[1]RUAS!N54</f>
        <v>98.027424000000011</v>
      </c>
      <c r="L41" s="208">
        <v>2.2000000000000002</v>
      </c>
      <c r="M41" s="208">
        <v>3.8</v>
      </c>
      <c r="N41" s="208">
        <v>0.45</v>
      </c>
      <c r="O41" s="208">
        <v>2</v>
      </c>
    </row>
    <row r="42" spans="1:15" ht="15" customHeight="1">
      <c r="A42" s="207">
        <v>36</v>
      </c>
      <c r="B42" s="223" t="str">
        <f>[1]RUAS!B38</f>
        <v>MIGUEL OLIVEIRA</v>
      </c>
      <c r="C42" s="223" t="str">
        <f>[1]RUAS!C38</f>
        <v>AV. SANTA ROSA</v>
      </c>
      <c r="D42" s="223" t="str">
        <f>[1]RUAS!D38</f>
        <v>PROF. WEINAND</v>
      </c>
      <c r="E42" s="223" t="str">
        <f>[1]RUAS!E38</f>
        <v>N</v>
      </c>
      <c r="F42" s="223">
        <f>[1]RUAS!F38</f>
        <v>156.4</v>
      </c>
      <c r="G42" s="223">
        <f>[1]RUAS!G38</f>
        <v>10</v>
      </c>
      <c r="H42" s="223">
        <f>[1]RUAS!H38</f>
        <v>0</v>
      </c>
      <c r="I42" s="223">
        <f>[1]RUAS!I38</f>
        <v>1564</v>
      </c>
      <c r="J42" s="223">
        <f>[1]RUAS!J38</f>
        <v>1564</v>
      </c>
      <c r="K42" s="224">
        <f>[1]RUAS!N38</f>
        <v>159.65312</v>
      </c>
      <c r="L42" s="208">
        <v>2.2000000000000002</v>
      </c>
      <c r="M42" s="208">
        <v>4.9000000000000004</v>
      </c>
      <c r="N42" s="208">
        <v>0.45</v>
      </c>
      <c r="O42" s="208">
        <v>1.3</v>
      </c>
    </row>
    <row r="43" spans="1:15" ht="15" customHeight="1">
      <c r="A43" s="207">
        <v>37</v>
      </c>
      <c r="B43" s="223" t="str">
        <f>[1]RUAS!B39</f>
        <v>MIGUEL OLIVEIRA</v>
      </c>
      <c r="C43" s="223" t="str">
        <f>[1]RUAS!C39</f>
        <v>PROF WEINAND</v>
      </c>
      <c r="D43" s="223" t="str">
        <f>[1]RUAS!D39</f>
        <v>RODOLFO MATZEMBACHER</v>
      </c>
      <c r="E43" s="223" t="str">
        <f>[1]RUAS!E39</f>
        <v>N</v>
      </c>
      <c r="F43" s="223">
        <f>[1]RUAS!F39</f>
        <v>90.7</v>
      </c>
      <c r="G43" s="223">
        <f>[1]RUAS!G39</f>
        <v>10</v>
      </c>
      <c r="H43" s="223">
        <f>[1]RUAS!H39</f>
        <v>0</v>
      </c>
      <c r="I43" s="223">
        <f>[1]RUAS!I39</f>
        <v>907</v>
      </c>
      <c r="J43" s="223">
        <f>[1]RUAS!J39</f>
        <v>907</v>
      </c>
      <c r="K43" s="224">
        <f>[1]RUAS!N39</f>
        <v>92.586560000000006</v>
      </c>
      <c r="L43" s="208">
        <v>2.2000000000000002</v>
      </c>
      <c r="M43" s="208">
        <v>5</v>
      </c>
      <c r="N43" s="208">
        <v>0.45</v>
      </c>
      <c r="O43" s="208">
        <v>1.5</v>
      </c>
    </row>
    <row r="44" spans="1:15" ht="15" customHeight="1">
      <c r="A44" s="207">
        <v>38</v>
      </c>
      <c r="B44" s="223" t="str">
        <f>[1]RUAS!B77</f>
        <v>MARECHAL DEODORO DA FONSECA</v>
      </c>
      <c r="C44" s="223" t="str">
        <f>[1]RUAS!C77</f>
        <v>ABEL BERTOLON</v>
      </c>
      <c r="D44" s="223" t="str">
        <f>[1]RUAS!D77</f>
        <v>TRECHO ESTREITO</v>
      </c>
      <c r="E44" s="223" t="str">
        <f>[1]RUAS!E77</f>
        <v>R</v>
      </c>
      <c r="F44" s="223">
        <f>[1]RUAS!F77</f>
        <v>90.7</v>
      </c>
      <c r="G44" s="223">
        <f>[1]RUAS!G77</f>
        <v>8.1</v>
      </c>
      <c r="H44" s="223">
        <f>[1]RUAS!H77</f>
        <v>0</v>
      </c>
      <c r="I44" s="223">
        <f>[1]RUAS!I77</f>
        <v>734.67</v>
      </c>
      <c r="J44" s="223">
        <f>[1]RUAS!J77</f>
        <v>734.67</v>
      </c>
      <c r="K44" s="224">
        <f>[1]RUAS!N77</f>
        <v>131.2414488</v>
      </c>
      <c r="L44" s="208">
        <v>2.2000000000000002</v>
      </c>
      <c r="M44" s="208">
        <v>3.2</v>
      </c>
      <c r="N44" s="208">
        <v>0.45</v>
      </c>
      <c r="O44" s="208">
        <v>1.8</v>
      </c>
    </row>
    <row r="45" spans="1:15" ht="15" customHeight="1">
      <c r="A45" s="207">
        <v>39</v>
      </c>
      <c r="B45" s="223" t="str">
        <f>[1]RUAS!B78</f>
        <v>MARECHAL DEODORO DA FONSECA</v>
      </c>
      <c r="C45" s="223" t="str">
        <f>[1]RUAS!C78</f>
        <v>TRECHO ESTREITO</v>
      </c>
      <c r="D45" s="223" t="str">
        <f>[1]RUAS!D78</f>
        <v>AV. DOS FERROVIARIOS</v>
      </c>
      <c r="E45" s="223" t="str">
        <f>[1]RUAS!E78</f>
        <v>R</v>
      </c>
      <c r="F45" s="223">
        <f>[1]RUAS!F78</f>
        <v>324.39999999999998</v>
      </c>
      <c r="G45" s="223">
        <f>[1]RUAS!G78</f>
        <v>9.4499999999999993</v>
      </c>
      <c r="H45" s="223">
        <f>[1]RUAS!H78</f>
        <v>0</v>
      </c>
      <c r="I45" s="223">
        <f>[1]RUAS!I78</f>
        <v>3065.5799999999995</v>
      </c>
      <c r="J45" s="223">
        <f>[1]RUAS!J78</f>
        <v>3065.5799999999995</v>
      </c>
      <c r="K45" s="224">
        <f>[1]RUAS!N78</f>
        <v>547.63521119999996</v>
      </c>
      <c r="L45" s="208">
        <v>2.2000000000000002</v>
      </c>
      <c r="M45" s="208">
        <v>3.5</v>
      </c>
      <c r="N45" s="208">
        <v>0.45</v>
      </c>
      <c r="O45" s="208">
        <v>2</v>
      </c>
    </row>
    <row r="46" spans="1:15" ht="15" customHeight="1">
      <c r="A46" s="207">
        <v>40</v>
      </c>
      <c r="B46" s="223" t="str">
        <f>[1]RUAS!B75</f>
        <v>JAIME MATZEMBACHER</v>
      </c>
      <c r="C46" s="223" t="str">
        <f>[1]RUAS!C75</f>
        <v>HUMBERTO ZARANTONIELO</v>
      </c>
      <c r="D46" s="223" t="str">
        <f>[1]RUAS!D75</f>
        <v>ABEL BERTOLON</v>
      </c>
      <c r="E46" s="223" t="str">
        <f>[1]RUAS!E75</f>
        <v>N</v>
      </c>
      <c r="F46" s="223">
        <f>[1]RUAS!F75</f>
        <v>97.4</v>
      </c>
      <c r="G46" s="223">
        <f>[1]RUAS!G75</f>
        <v>6.4</v>
      </c>
      <c r="H46" s="223">
        <f>[1]RUAS!H75</f>
        <v>0</v>
      </c>
      <c r="I46" s="223">
        <f>[1]RUAS!I75</f>
        <v>623.36000000000013</v>
      </c>
      <c r="J46" s="223">
        <f>[1]RUAS!J75</f>
        <v>623.36000000000013</v>
      </c>
      <c r="K46" s="224">
        <f>[1]RUAS!N75</f>
        <v>63.632588800000022</v>
      </c>
      <c r="L46" s="208">
        <v>2.2000000000000002</v>
      </c>
      <c r="M46" s="208">
        <v>3.5</v>
      </c>
      <c r="N46" s="208">
        <v>0.45</v>
      </c>
      <c r="O46" s="208">
        <v>2</v>
      </c>
    </row>
    <row r="47" spans="1:15" ht="15" customHeight="1">
      <c r="A47" s="207">
        <v>41</v>
      </c>
      <c r="B47" s="223" t="str">
        <f>[1]RUAS!B55</f>
        <v>JOÃO SAVI</v>
      </c>
      <c r="C47" s="223" t="str">
        <f>[1]RUAS!C55</f>
        <v>CORONEL MAX METZELER</v>
      </c>
      <c r="D47" s="223" t="str">
        <f>[1]RUAS!D55</f>
        <v>AV. SANTA ROSA</v>
      </c>
      <c r="E47" s="223" t="str">
        <f>[1]RUAS!E55</f>
        <v>N</v>
      </c>
      <c r="F47" s="223">
        <f>[1]RUAS!F55</f>
        <v>96.7</v>
      </c>
      <c r="G47" s="223">
        <f>[1]RUAS!G55</f>
        <v>6.27</v>
      </c>
      <c r="H47" s="223">
        <f>[1]RUAS!H55</f>
        <v>0</v>
      </c>
      <c r="I47" s="223">
        <f>[1]RUAS!I55</f>
        <v>606.30899999999997</v>
      </c>
      <c r="J47" s="223">
        <f>[1]RUAS!J55</f>
        <v>606.30899999999997</v>
      </c>
      <c r="K47" s="224">
        <f>[1]RUAS!N55</f>
        <v>108.31103976</v>
      </c>
      <c r="L47" s="208">
        <v>2.2000000000000002</v>
      </c>
      <c r="M47" s="208">
        <v>4.0999999999999996</v>
      </c>
      <c r="N47" s="208">
        <v>0.45</v>
      </c>
      <c r="O47" s="208">
        <v>0.2</v>
      </c>
    </row>
    <row r="48" spans="1:15" ht="15" customHeight="1">
      <c r="A48" s="207">
        <v>42</v>
      </c>
      <c r="B48" s="223" t="str">
        <f>[1]RUAS!B56</f>
        <v>JOÃO SAVI</v>
      </c>
      <c r="C48" s="223" t="str">
        <f>[1]RUAS!C56</f>
        <v>JOSE BUTNER</v>
      </c>
      <c r="D48" s="223" t="str">
        <f>[1]RUAS!D56</f>
        <v>CORONEL MAX METZELER</v>
      </c>
      <c r="E48" s="223" t="str">
        <f>[1]RUAS!E56</f>
        <v>R</v>
      </c>
      <c r="F48" s="223">
        <f>[1]RUAS!F56</f>
        <v>81.3</v>
      </c>
      <c r="G48" s="223">
        <f>[1]RUAS!G56</f>
        <v>8.1</v>
      </c>
      <c r="H48" s="223">
        <f>[1]RUAS!H56</f>
        <v>60.7</v>
      </c>
      <c r="I48" s="223">
        <f>[1]RUAS!I56</f>
        <v>658.53</v>
      </c>
      <c r="J48" s="223">
        <f>[1]RUAS!J56</f>
        <v>719.23</v>
      </c>
      <c r="K48" s="224">
        <f>[1]RUAS!N56</f>
        <v>128.48324719999999</v>
      </c>
      <c r="L48" s="208">
        <v>2.2000000000000002</v>
      </c>
      <c r="M48" s="208">
        <v>4.0999999999999996</v>
      </c>
      <c r="N48" s="208">
        <v>0.45</v>
      </c>
      <c r="O48" s="208">
        <v>0.25</v>
      </c>
    </row>
    <row r="49" spans="1:15" ht="15" customHeight="1">
      <c r="A49" s="207">
        <v>43</v>
      </c>
      <c r="B49" s="223" t="str">
        <f>[1]RUAS!B57</f>
        <v>CURVA JOÃO SAVI</v>
      </c>
      <c r="C49" s="223" t="str">
        <f>[1]RUAS!C57</f>
        <v>CURVA JOÃO SAVI</v>
      </c>
      <c r="D49" s="223" t="str">
        <f>[1]RUAS!D57</f>
        <v>JOSÉ BUTNER</v>
      </c>
      <c r="E49" s="223" t="str">
        <f>[1]RUAS!E57</f>
        <v>R</v>
      </c>
      <c r="F49" s="223">
        <f>[1]RUAS!F57</f>
        <v>42.7</v>
      </c>
      <c r="G49" s="223">
        <f>[1]RUAS!G57</f>
        <v>5.08</v>
      </c>
      <c r="H49" s="223">
        <f>[1]RUAS!H57</f>
        <v>0</v>
      </c>
      <c r="I49" s="223">
        <f>[1]RUAS!I57</f>
        <v>216.91600000000003</v>
      </c>
      <c r="J49" s="223">
        <f>[1]RUAS!J57</f>
        <v>216.91600000000003</v>
      </c>
      <c r="K49" s="224">
        <f>[1]RUAS!N57</f>
        <v>38.749874240000004</v>
      </c>
      <c r="L49" s="208">
        <v>2.2000000000000002</v>
      </c>
      <c r="M49" s="208">
        <v>4.0999999999999996</v>
      </c>
      <c r="N49" s="208">
        <v>0.45</v>
      </c>
      <c r="O49" s="208">
        <v>0.3</v>
      </c>
    </row>
    <row r="50" spans="1:15" ht="15" customHeight="1">
      <c r="A50" s="207">
        <v>44</v>
      </c>
      <c r="B50" s="223" t="str">
        <f>[1]RUAS!B58</f>
        <v>JOSÉ BUTNER</v>
      </c>
      <c r="C50" s="223" t="str">
        <f>[1]RUAS!C58</f>
        <v>JOAO SAVI</v>
      </c>
      <c r="D50" s="223" t="str">
        <f>[1]RUAS!D58</f>
        <v>SETE DE SETEMBRO</v>
      </c>
      <c r="E50" s="223" t="str">
        <f>[1]RUAS!E58</f>
        <v>R</v>
      </c>
      <c r="F50" s="223">
        <f>[1]RUAS!F58</f>
        <v>64.3</v>
      </c>
      <c r="G50" s="223">
        <f>[1]RUAS!G58</f>
        <v>8.1</v>
      </c>
      <c r="H50" s="223">
        <f>[1]RUAS!H58</f>
        <v>0</v>
      </c>
      <c r="I50" s="223">
        <f>[1]RUAS!I58</f>
        <v>520.82999999999993</v>
      </c>
      <c r="J50" s="223">
        <f>[1]RUAS!J58</f>
        <v>520.82999999999993</v>
      </c>
      <c r="K50" s="224">
        <f>[1]RUAS!N58</f>
        <v>93.04107119999999</v>
      </c>
      <c r="L50" s="208">
        <v>2.2000000000000002</v>
      </c>
      <c r="M50" s="208">
        <v>4.0999999999999996</v>
      </c>
      <c r="N50" s="208">
        <v>0.45</v>
      </c>
      <c r="O50" s="208">
        <v>0.35</v>
      </c>
    </row>
    <row r="51" spans="1:15" ht="15" customHeight="1">
      <c r="A51" s="207">
        <v>45</v>
      </c>
      <c r="B51" s="223" t="str">
        <f>[1]RUAS!B59</f>
        <v>JOSÉ CASEMIRO SWIERK</v>
      </c>
      <c r="C51" s="223" t="str">
        <f>[1]RUAS!C59</f>
        <v>SALAMAO YARED</v>
      </c>
      <c r="D51" s="223" t="str">
        <f>[1]RUAS!D59</f>
        <v>FRANCISCO DE SOUZA BACELAR</v>
      </c>
      <c r="E51" s="223" t="str">
        <f>[1]RUAS!E59</f>
        <v>R</v>
      </c>
      <c r="F51" s="223">
        <f>[1]RUAS!F59</f>
        <v>98.4</v>
      </c>
      <c r="G51" s="223">
        <f>[1]RUAS!G59</f>
        <v>12.2</v>
      </c>
      <c r="H51" s="223">
        <f>[1]RUAS!H59</f>
        <v>0</v>
      </c>
      <c r="I51" s="223">
        <f>[1]RUAS!I59</f>
        <v>1200.48</v>
      </c>
      <c r="J51" s="223">
        <f>[1]RUAS!J59</f>
        <v>1200.48</v>
      </c>
      <c r="K51" s="224">
        <f>[1]RUAS!N59</f>
        <v>122.54499840000001</v>
      </c>
      <c r="L51" s="208">
        <v>2.2000000000000002</v>
      </c>
      <c r="M51" s="208">
        <v>4.4000000000000004</v>
      </c>
      <c r="N51" s="208">
        <v>0.45</v>
      </c>
      <c r="O51" s="208">
        <v>1.3</v>
      </c>
    </row>
    <row r="52" spans="1:15" ht="15" customHeight="1">
      <c r="A52" s="207">
        <v>46</v>
      </c>
      <c r="B52" s="223" t="str">
        <f>[1]RUAS!B60</f>
        <v>JOSÉ CASEMIRO SWIERK</v>
      </c>
      <c r="C52" s="223" t="str">
        <f>[1]RUAS!C60</f>
        <v>PROF WEINAND</v>
      </c>
      <c r="D52" s="223" t="str">
        <f>[1]RUAS!D60</f>
        <v>FINAL</v>
      </c>
      <c r="E52" s="223" t="str">
        <f>[1]RUAS!E60</f>
        <v>N</v>
      </c>
      <c r="F52" s="223">
        <f>[1]RUAS!F60</f>
        <v>1369</v>
      </c>
      <c r="G52" s="223">
        <f>[1]RUAS!G60</f>
        <v>10.5</v>
      </c>
      <c r="H52" s="223">
        <f>[1]RUAS!H60</f>
        <v>0</v>
      </c>
      <c r="I52" s="223">
        <f>[1]RUAS!I60</f>
        <v>14374.5</v>
      </c>
      <c r="J52" s="223">
        <f>[1]RUAS!J60</f>
        <v>14374.5</v>
      </c>
      <c r="K52" s="224">
        <f>[1]RUAS!N60</f>
        <v>1467.34896</v>
      </c>
      <c r="L52" s="208">
        <v>2.2000000000000002</v>
      </c>
      <c r="M52" s="208">
        <v>4.4000000000000004</v>
      </c>
      <c r="N52" s="208">
        <v>0.45</v>
      </c>
      <c r="O52" s="208">
        <v>1.5</v>
      </c>
    </row>
    <row r="53" spans="1:15" ht="15" customHeight="1">
      <c r="A53" s="207">
        <v>47</v>
      </c>
      <c r="B53" s="223" t="str">
        <f>[1]RUAS!B61</f>
        <v>RODOLFO MATZEMBACHER</v>
      </c>
      <c r="C53" s="223" t="str">
        <f>[1]RUAS!C61</f>
        <v>CIDADÃO JOSÉ LONA</v>
      </c>
      <c r="D53" s="223" t="str">
        <f>[1]RUAS!D61</f>
        <v>GUSTAVO TENNIUS DE MEDEIROS</v>
      </c>
      <c r="E53" s="223" t="str">
        <f>[1]RUAS!E61</f>
        <v>N</v>
      </c>
      <c r="F53" s="223">
        <f>[1]RUAS!F61</f>
        <v>99.5</v>
      </c>
      <c r="G53" s="223">
        <f>[1]RUAS!G61</f>
        <v>10.5</v>
      </c>
      <c r="H53" s="223">
        <f>[1]RUAS!H61</f>
        <v>0</v>
      </c>
      <c r="I53" s="223">
        <f>[1]RUAS!I61</f>
        <v>1044.75</v>
      </c>
      <c r="J53" s="223">
        <f>[1]RUAS!J61</f>
        <v>1044.75</v>
      </c>
      <c r="K53" s="224">
        <f>[1]RUAS!N61</f>
        <v>106.64807999999999</v>
      </c>
      <c r="L53" s="208">
        <v>2.2000000000000002</v>
      </c>
      <c r="M53" s="208">
        <v>4.5999999999999996</v>
      </c>
      <c r="N53" s="208">
        <v>0.45</v>
      </c>
      <c r="O53" s="208">
        <v>1.6</v>
      </c>
    </row>
    <row r="54" spans="1:15" ht="15" customHeight="1">
      <c r="A54" s="207">
        <v>48</v>
      </c>
      <c r="B54" s="223" t="str">
        <f>[1]RUAS!B62</f>
        <v>RODOLFO MATZEMBACHER</v>
      </c>
      <c r="C54" s="223" t="str">
        <f>[1]RUAS!C62</f>
        <v>GUSTAVO TENNIUS DE MEDEIROS</v>
      </c>
      <c r="D54" s="223" t="str">
        <f>[1]RUAS!D62</f>
        <v>EXP. EUGENIO ALVES DA SILVA</v>
      </c>
      <c r="E54" s="223" t="str">
        <f>[1]RUAS!E62</f>
        <v>N</v>
      </c>
      <c r="F54" s="223">
        <f>[1]RUAS!F62</f>
        <v>91.4</v>
      </c>
      <c r="G54" s="223">
        <f>[1]RUAS!G62</f>
        <v>10.5</v>
      </c>
      <c r="H54" s="223">
        <f>[1]RUAS!H62</f>
        <v>0</v>
      </c>
      <c r="I54" s="223">
        <f>[1]RUAS!I62</f>
        <v>959.7</v>
      </c>
      <c r="J54" s="223">
        <f>[1]RUAS!J62</f>
        <v>959.7</v>
      </c>
      <c r="K54" s="224">
        <f>[1]RUAS!N62</f>
        <v>97.966176000000019</v>
      </c>
      <c r="L54" s="208">
        <v>2.2000000000000002</v>
      </c>
      <c r="M54" s="208">
        <v>4.8</v>
      </c>
      <c r="N54" s="208">
        <v>0.45</v>
      </c>
      <c r="O54" s="208">
        <v>1.7</v>
      </c>
    </row>
    <row r="55" spans="1:15" ht="15" customHeight="1">
      <c r="A55" s="207">
        <v>49</v>
      </c>
      <c r="B55" s="223" t="str">
        <f>[1]RUAS!B63</f>
        <v>RODOLFO MATZEMBACHER</v>
      </c>
      <c r="C55" s="223" t="str">
        <f>[1]RUAS!C63</f>
        <v>EXP. EUGENIO ALVES DA SILVA</v>
      </c>
      <c r="D55" s="223" t="str">
        <f>[1]RUAS!D63</f>
        <v>JORGE LACERDA</v>
      </c>
      <c r="E55" s="223" t="str">
        <f>[1]RUAS!E63</f>
        <v>N</v>
      </c>
      <c r="F55" s="223">
        <f>[1]RUAS!F63</f>
        <v>98.6</v>
      </c>
      <c r="G55" s="223">
        <f>[1]RUAS!G63</f>
        <v>10.5</v>
      </c>
      <c r="H55" s="223">
        <f>[1]RUAS!H63</f>
        <v>0</v>
      </c>
      <c r="I55" s="223">
        <f>[1]RUAS!I63</f>
        <v>1035.3</v>
      </c>
      <c r="J55" s="223">
        <f>[1]RUAS!J63</f>
        <v>1035.3</v>
      </c>
      <c r="K55" s="224">
        <f>[1]RUAS!N63</f>
        <v>105.683424</v>
      </c>
      <c r="L55" s="208">
        <v>2.2000000000000002</v>
      </c>
      <c r="M55" s="208">
        <v>5</v>
      </c>
      <c r="N55" s="208">
        <v>0.45</v>
      </c>
      <c r="O55" s="208">
        <v>1.8</v>
      </c>
    </row>
    <row r="56" spans="1:15" ht="15" customHeight="1">
      <c r="A56" s="207">
        <v>50</v>
      </c>
      <c r="B56" s="223" t="str">
        <f>[1]RUAS!B40</f>
        <v xml:space="preserve">PROF. WEINAND </v>
      </c>
      <c r="C56" s="223" t="str">
        <f>[1]RUAS!C40</f>
        <v>EXP. EUGENIO A. DE ALMEIDA</v>
      </c>
      <c r="D56" s="223" t="str">
        <f>[1]RUAS!D40</f>
        <v>FRANCISCO DE PAULA DIAS</v>
      </c>
      <c r="E56" s="223" t="str">
        <f>[1]RUAS!E40</f>
        <v>N</v>
      </c>
      <c r="F56" s="223">
        <f>[1]RUAS!F40</f>
        <v>309</v>
      </c>
      <c r="G56" s="223">
        <f>[1]RUAS!G40</f>
        <v>10.5</v>
      </c>
      <c r="H56" s="223">
        <f>[1]RUAS!H40</f>
        <v>37.799999999999997</v>
      </c>
      <c r="I56" s="223">
        <f>[1]RUAS!I40</f>
        <v>3244.5</v>
      </c>
      <c r="J56" s="223">
        <f>[1]RUAS!J40</f>
        <v>3282.3</v>
      </c>
      <c r="K56" s="224">
        <f>[1]RUAS!N40</f>
        <v>335.05718400000001</v>
      </c>
      <c r="L56" s="208">
        <v>2.2000000000000002</v>
      </c>
      <c r="M56" s="208">
        <v>4.7</v>
      </c>
      <c r="N56" s="208">
        <v>0.45</v>
      </c>
      <c r="O56" s="208">
        <v>1.8</v>
      </c>
    </row>
    <row r="57" spans="1:15" ht="15" customHeight="1">
      <c r="A57" s="207">
        <v>51</v>
      </c>
      <c r="B57" s="223" t="str">
        <f>[1]RUAS!B41</f>
        <v xml:space="preserve">PROF. WEINAND </v>
      </c>
      <c r="C57" s="223" t="str">
        <f>[1]RUAS!C41</f>
        <v xml:space="preserve">FRANCISCO DE PAULA DIAS </v>
      </c>
      <c r="D57" s="223" t="str">
        <f>[1]RUAS!D41</f>
        <v>CIDADÃO JOSÉ LONA</v>
      </c>
      <c r="E57" s="223" t="str">
        <f>[1]RUAS!E41</f>
        <v>N</v>
      </c>
      <c r="F57" s="223">
        <f>[1]RUAS!F41</f>
        <v>92.7</v>
      </c>
      <c r="G57" s="223">
        <f>[1]RUAS!G41</f>
        <v>10.5</v>
      </c>
      <c r="H57" s="223">
        <f>[1]RUAS!H41</f>
        <v>0</v>
      </c>
      <c r="I57" s="223">
        <f>[1]RUAS!I41</f>
        <v>973.35</v>
      </c>
      <c r="J57" s="223">
        <f>[1]RUAS!J41</f>
        <v>973.35</v>
      </c>
      <c r="K57" s="224">
        <f>[1]RUAS!N41</f>
        <v>99.35956800000001</v>
      </c>
      <c r="L57" s="208">
        <v>2.2000000000000002</v>
      </c>
      <c r="M57" s="208">
        <v>4.4000000000000004</v>
      </c>
      <c r="N57" s="208">
        <v>0.45</v>
      </c>
      <c r="O57" s="208">
        <v>1.9</v>
      </c>
    </row>
    <row r="58" spans="1:15" ht="15" customHeight="1">
      <c r="A58" s="207">
        <v>52</v>
      </c>
      <c r="B58" s="223" t="str">
        <f>[1]RUAS!B42</f>
        <v xml:space="preserve">PROF. WEINAND </v>
      </c>
      <c r="C58" s="223" t="str">
        <f>[1]RUAS!C42</f>
        <v>ACASIO CORREA</v>
      </c>
      <c r="D58" s="223" t="str">
        <f>[1]RUAS!D42</f>
        <v>FRANCISCO OTAVIO PIMPAO</v>
      </c>
      <c r="E58" s="223" t="str">
        <f>[1]RUAS!E42</f>
        <v>N</v>
      </c>
      <c r="F58" s="223">
        <f>[1]RUAS!F42</f>
        <v>307.89999999999998</v>
      </c>
      <c r="G58" s="223">
        <f>[1]RUAS!G42</f>
        <v>10.5</v>
      </c>
      <c r="H58" s="223">
        <f>[1]RUAS!H42</f>
        <v>0</v>
      </c>
      <c r="I58" s="223">
        <f>[1]RUAS!I42</f>
        <v>3232.95</v>
      </c>
      <c r="J58" s="223">
        <f>[1]RUAS!J42</f>
        <v>3232.95</v>
      </c>
      <c r="K58" s="224">
        <f>[1]RUAS!N42</f>
        <v>330.01953599999996</v>
      </c>
      <c r="L58" s="208">
        <v>2.2000000000000002</v>
      </c>
      <c r="M58" s="208">
        <v>4.8</v>
      </c>
      <c r="N58" s="208">
        <v>0.45</v>
      </c>
      <c r="O58" s="208">
        <v>1.4</v>
      </c>
    </row>
    <row r="59" spans="1:15" ht="15" customHeight="1">
      <c r="A59" s="207">
        <v>53</v>
      </c>
      <c r="B59" s="223" t="str">
        <f>[1]RUAS!B43</f>
        <v xml:space="preserve">PROF. WEINAND </v>
      </c>
      <c r="C59" s="223" t="str">
        <f>[1]RUAS!C43</f>
        <v>CRUZEIRO</v>
      </c>
      <c r="D59" s="223" t="str">
        <f>[1]RUAS!D43</f>
        <v>NAPOLEAO PORTES</v>
      </c>
      <c r="E59" s="223" t="str">
        <f>[1]RUAS!E43</f>
        <v>N</v>
      </c>
      <c r="F59" s="223">
        <f>[1]RUAS!F43</f>
        <v>147.69999999999999</v>
      </c>
      <c r="G59" s="223">
        <f>[1]RUAS!G43</f>
        <v>9</v>
      </c>
      <c r="H59" s="223">
        <f>[1]RUAS!H43</f>
        <v>62.4</v>
      </c>
      <c r="I59" s="223">
        <f>[1]RUAS!I43</f>
        <v>1329.3</v>
      </c>
      <c r="J59" s="223">
        <f>[1]RUAS!J43</f>
        <v>1391.7</v>
      </c>
      <c r="K59" s="224">
        <f>[1]RUAS!N43</f>
        <v>142.06473600000001</v>
      </c>
      <c r="L59" s="208">
        <v>2.2000000000000002</v>
      </c>
      <c r="M59" s="208">
        <v>4.7</v>
      </c>
      <c r="N59" s="208">
        <v>0.75</v>
      </c>
      <c r="O59" s="208">
        <v>0</v>
      </c>
    </row>
    <row r="60" spans="1:15" ht="15" customHeight="1">
      <c r="A60" s="207">
        <v>54</v>
      </c>
      <c r="B60" s="223" t="str">
        <f>[1]RUAS!B66</f>
        <v>FRANCISCO FERNANDES LUIZ</v>
      </c>
      <c r="C60" s="223" t="str">
        <f>[1]RUAS!C66</f>
        <v>LUIZ BAZONE</v>
      </c>
      <c r="D60" s="223" t="str">
        <f>[1]RUAS!D66</f>
        <v>VITORIO TARLOMBANI</v>
      </c>
      <c r="E60" s="223" t="str">
        <f>[1]RUAS!E66</f>
        <v>N</v>
      </c>
      <c r="F60" s="223">
        <f>[1]RUAS!F66</f>
        <v>289.7</v>
      </c>
      <c r="G60" s="223">
        <f>[1]RUAS!G66</f>
        <v>8.6999999999999993</v>
      </c>
      <c r="H60" s="223">
        <f>[1]RUAS!H66</f>
        <v>135</v>
      </c>
      <c r="I60" s="223">
        <f>[1]RUAS!I66</f>
        <v>2520.39</v>
      </c>
      <c r="J60" s="223">
        <f>[1]RUAS!J66</f>
        <v>2655.39</v>
      </c>
      <c r="K60" s="224">
        <f>[1]RUAS!N66</f>
        <v>271.06221119999998</v>
      </c>
      <c r="L60" s="208">
        <v>2.2000000000000002</v>
      </c>
      <c r="M60" s="208">
        <v>1.4</v>
      </c>
      <c r="N60" s="208">
        <v>0.45</v>
      </c>
      <c r="O60" s="208">
        <v>3.5</v>
      </c>
    </row>
    <row r="61" spans="1:15" ht="15" customHeight="1">
      <c r="A61" s="207">
        <v>55</v>
      </c>
      <c r="B61" s="223" t="str">
        <f>[1]RUAS!B67</f>
        <v>FRANCISCO FERNANDES LUIZ</v>
      </c>
      <c r="C61" s="223" t="str">
        <f>[1]RUAS!C67</f>
        <v>VITORIO TARLOMBANI</v>
      </c>
      <c r="D61" s="223" t="str">
        <f>[1]RUAS!D67</f>
        <v>UNIAO DA VITORIA</v>
      </c>
      <c r="E61" s="223" t="str">
        <f>[1]RUAS!E67</f>
        <v>N</v>
      </c>
      <c r="F61" s="223">
        <f>[1]RUAS!F67</f>
        <v>99.5</v>
      </c>
      <c r="G61" s="223">
        <f>[1]RUAS!G67</f>
        <v>7.5</v>
      </c>
      <c r="H61" s="223">
        <f>[1]RUAS!H67</f>
        <v>0</v>
      </c>
      <c r="I61" s="223">
        <f>[1]RUAS!I67</f>
        <v>746.25</v>
      </c>
      <c r="J61" s="223">
        <f>[1]RUAS!J67</f>
        <v>746.25</v>
      </c>
      <c r="K61" s="224">
        <f>[1]RUAS!N67</f>
        <v>76.177199999999999</v>
      </c>
      <c r="L61" s="208">
        <v>2.2000000000000002</v>
      </c>
      <c r="M61" s="208">
        <v>1.6</v>
      </c>
      <c r="N61" s="208">
        <v>0.45</v>
      </c>
      <c r="O61" s="208">
        <v>3.7</v>
      </c>
    </row>
    <row r="62" spans="1:15" ht="15" customHeight="1">
      <c r="A62" s="207">
        <v>56</v>
      </c>
      <c r="B62" s="223" t="str">
        <f>[1]RUAS!B68</f>
        <v>FREDERICO GROBE</v>
      </c>
      <c r="C62" s="223" t="str">
        <f>[1]RUAS!C68</f>
        <v>AV. JOÃO PESSOA</v>
      </c>
      <c r="D62" s="223" t="str">
        <f>[1]RUAS!D68</f>
        <v>JAQUELINO RAMOS</v>
      </c>
      <c r="E62" s="223" t="str">
        <f>[1]RUAS!E68</f>
        <v>N</v>
      </c>
      <c r="F62" s="223">
        <f>[1]RUAS!F68</f>
        <v>87.3</v>
      </c>
      <c r="G62" s="223">
        <f>[1]RUAS!G68</f>
        <v>8.4499999999999993</v>
      </c>
      <c r="H62" s="223">
        <f>[1]RUAS!H68</f>
        <v>0</v>
      </c>
      <c r="I62" s="223">
        <f>[1]RUAS!I68</f>
        <v>737.68499999999995</v>
      </c>
      <c r="J62" s="223">
        <f>[1]RUAS!J68</f>
        <v>737.68499999999995</v>
      </c>
      <c r="K62" s="224">
        <f>[1]RUAS!N68</f>
        <v>75.302884799999987</v>
      </c>
      <c r="L62" s="208">
        <v>2.2000000000000002</v>
      </c>
      <c r="M62" s="208">
        <v>0.95</v>
      </c>
      <c r="N62" s="208">
        <v>0.45</v>
      </c>
      <c r="O62" s="208">
        <v>3.7</v>
      </c>
    </row>
    <row r="63" spans="1:15" ht="15" customHeight="1">
      <c r="A63" s="207">
        <v>57</v>
      </c>
      <c r="B63" s="223" t="str">
        <f>[1]RUAS!B69</f>
        <v>FREDERICO GROBE</v>
      </c>
      <c r="C63" s="223" t="str">
        <f>[1]RUAS!C69</f>
        <v>JAQUELINO RAMOS</v>
      </c>
      <c r="D63" s="223" t="str">
        <f>[1]RUAS!D69</f>
        <v>AGRICULTOR PEDRO REISDORFER</v>
      </c>
      <c r="E63" s="223" t="str">
        <f>[1]RUAS!E69</f>
        <v>N</v>
      </c>
      <c r="F63" s="223">
        <f>[1]RUAS!F69</f>
        <v>87.8</v>
      </c>
      <c r="G63" s="223">
        <f>[1]RUAS!G69</f>
        <v>9</v>
      </c>
      <c r="H63" s="223">
        <f>[1]RUAS!H69</f>
        <v>0</v>
      </c>
      <c r="I63" s="223">
        <f>[1]RUAS!I69</f>
        <v>790.19999999999993</v>
      </c>
      <c r="J63" s="223">
        <f>[1]RUAS!J69</f>
        <v>790.19999999999993</v>
      </c>
      <c r="K63" s="224">
        <f>[1]RUAS!N69</f>
        <v>80.66361599999999</v>
      </c>
      <c r="L63" s="208">
        <v>2.2000000000000002</v>
      </c>
      <c r="M63" s="208">
        <v>1</v>
      </c>
      <c r="N63" s="208">
        <v>0.45</v>
      </c>
      <c r="O63" s="208">
        <v>3.8</v>
      </c>
    </row>
    <row r="64" spans="1:15" ht="15" customHeight="1">
      <c r="A64" s="207">
        <v>58</v>
      </c>
      <c r="B64" s="223" t="str">
        <f>[1]RUAS!B70</f>
        <v>JAQUELINO RAMOS</v>
      </c>
      <c r="C64" s="223" t="str">
        <f>[1]RUAS!C70</f>
        <v>AV. JOÃO PESSOA</v>
      </c>
      <c r="D64" s="223" t="str">
        <f>[1]RUAS!D70</f>
        <v>THEODORO LEMOS</v>
      </c>
      <c r="E64" s="223" t="str">
        <f>[1]RUAS!E70</f>
        <v>N</v>
      </c>
      <c r="F64" s="223">
        <f>[1]RUAS!F70</f>
        <v>76.7</v>
      </c>
      <c r="G64" s="223">
        <f>[1]RUAS!G70</f>
        <v>8</v>
      </c>
      <c r="H64" s="223">
        <f>[1]RUAS!H70</f>
        <v>60</v>
      </c>
      <c r="I64" s="223">
        <f>[1]RUAS!I70</f>
        <v>613.6</v>
      </c>
      <c r="J64" s="223">
        <f>[1]RUAS!J70</f>
        <v>673.6</v>
      </c>
      <c r="K64" s="224">
        <f>[1]RUAS!N70</f>
        <v>68.761088000000001</v>
      </c>
      <c r="L64" s="208">
        <v>2.2000000000000002</v>
      </c>
      <c r="M64" s="208">
        <v>1.5</v>
      </c>
      <c r="N64" s="208">
        <v>0.45</v>
      </c>
      <c r="O64" s="208">
        <v>3.3</v>
      </c>
    </row>
    <row r="65" spans="1:15" ht="15" customHeight="1">
      <c r="A65" s="207">
        <v>59</v>
      </c>
      <c r="B65" s="223" t="str">
        <f>[1]RUAS!B94</f>
        <v>NILO PEÇANHA</v>
      </c>
      <c r="C65" s="223" t="str">
        <f>[1]RUAS!C94</f>
        <v>RENATO ARLEI OTTO</v>
      </c>
      <c r="D65" s="223" t="str">
        <f>[1]RUAS!D94</f>
        <v>CEL. ARTHUR DE PAULA E SOUZA</v>
      </c>
      <c r="E65" s="223" t="str">
        <f>[1]RUAS!E94</f>
        <v>N</v>
      </c>
      <c r="F65" s="223">
        <f>[1]RUAS!F94</f>
        <v>210.5</v>
      </c>
      <c r="G65" s="223">
        <f>[1]RUAS!G94</f>
        <v>7</v>
      </c>
      <c r="H65" s="223">
        <f>[1]RUAS!H94</f>
        <v>30</v>
      </c>
      <c r="I65" s="223">
        <f>[1]RUAS!I94</f>
        <v>1473.5</v>
      </c>
      <c r="J65" s="223">
        <f>[1]RUAS!J94</f>
        <v>1503.5</v>
      </c>
      <c r="K65" s="224">
        <f>[1]RUAS!N94</f>
        <v>153.47728000000001</v>
      </c>
      <c r="L65" s="208">
        <v>2.2000000000000002</v>
      </c>
      <c r="M65" s="208">
        <v>1.9</v>
      </c>
      <c r="N65" s="208">
        <v>0.45</v>
      </c>
      <c r="O65" s="208">
        <v>3.9</v>
      </c>
    </row>
    <row r="66" spans="1:15" ht="15" customHeight="1">
      <c r="A66" s="207">
        <v>60</v>
      </c>
      <c r="B66" s="223" t="str">
        <f>[1]RUAS!B79</f>
        <v>ADÃO OSGA</v>
      </c>
      <c r="C66" s="223" t="str">
        <f>[1]RUAS!C79</f>
        <v xml:space="preserve"> ALFREDO KROETZ</v>
      </c>
      <c r="D66" s="223" t="str">
        <f>[1]RUAS!D79</f>
        <v>ANDRE LUBY</v>
      </c>
      <c r="E66" s="223" t="str">
        <f>[1]RUAS!E79</f>
        <v>N</v>
      </c>
      <c r="F66" s="223">
        <f>[1]RUAS!F79</f>
        <v>105.3</v>
      </c>
      <c r="G66" s="223">
        <f>[1]RUAS!G79</f>
        <v>6.8</v>
      </c>
      <c r="H66" s="223">
        <f>[1]RUAS!H79</f>
        <v>0</v>
      </c>
      <c r="I66" s="223">
        <f>[1]RUAS!I79</f>
        <v>716.04</v>
      </c>
      <c r="J66" s="223">
        <f>[1]RUAS!J79</f>
        <v>716.04</v>
      </c>
      <c r="K66" s="224">
        <f>[1]RUAS!N79</f>
        <v>73.093363199999999</v>
      </c>
      <c r="L66" s="208">
        <v>2.2000000000000002</v>
      </c>
      <c r="M66" s="208">
        <v>2.9</v>
      </c>
      <c r="N66" s="208">
        <v>0.45</v>
      </c>
      <c r="O66" s="208">
        <v>2.9</v>
      </c>
    </row>
    <row r="67" spans="1:15" ht="15" customHeight="1">
      <c r="A67" s="207">
        <v>61</v>
      </c>
      <c r="B67" s="223" t="str">
        <f>[1]RUAS!B85</f>
        <v>AGENOR DE. P. BUENO</v>
      </c>
      <c r="C67" s="223" t="str">
        <f>[1]RUAS!C85</f>
        <v>BARÃO DO RIO BRANCO</v>
      </c>
      <c r="D67" s="223" t="str">
        <f>[1]RUAS!D85</f>
        <v>ENTRADA DO CONDOMINIO</v>
      </c>
      <c r="E67" s="223" t="str">
        <f>[1]RUAS!E85</f>
        <v>R</v>
      </c>
      <c r="F67" s="223">
        <f>[1]RUAS!F85</f>
        <v>114.5</v>
      </c>
      <c r="G67" s="223">
        <f>[1]RUAS!G85</f>
        <v>6.6</v>
      </c>
      <c r="H67" s="223">
        <f>[1]RUAS!H85</f>
        <v>0</v>
      </c>
      <c r="I67" s="223">
        <f>[1]RUAS!I85</f>
        <v>755.69999999999993</v>
      </c>
      <c r="J67" s="223">
        <f>[1]RUAS!J85</f>
        <v>755.69999999999993</v>
      </c>
      <c r="K67" s="224">
        <f>[1]RUAS!N85</f>
        <v>77.14185599999999</v>
      </c>
      <c r="L67" s="208">
        <v>2.2000000000000002</v>
      </c>
      <c r="M67" s="208">
        <v>3</v>
      </c>
      <c r="N67" s="208">
        <v>0.45</v>
      </c>
      <c r="O67" s="208">
        <v>2.2999999999999998</v>
      </c>
    </row>
    <row r="68" spans="1:15" ht="15" customHeight="1">
      <c r="A68" s="207">
        <v>62</v>
      </c>
      <c r="B68" s="223" t="str">
        <f>[1]RUAS!B81</f>
        <v>ALFREDO KROETZ</v>
      </c>
      <c r="C68" s="223" t="str">
        <f>[1]RUAS!C81</f>
        <v>ADÃO OSGA</v>
      </c>
      <c r="D68" s="223" t="str">
        <f>[1]RUAS!D81</f>
        <v>JOÃO N. GASPARI</v>
      </c>
      <c r="E68" s="223" t="str">
        <f>[1]RUAS!E81</f>
        <v>N</v>
      </c>
      <c r="F68" s="223">
        <f>[1]RUAS!F81</f>
        <v>52.6</v>
      </c>
      <c r="G68" s="223">
        <f>[1]RUAS!G81</f>
        <v>6.22</v>
      </c>
      <c r="H68" s="223">
        <f>[1]RUAS!H81</f>
        <v>0</v>
      </c>
      <c r="I68" s="223">
        <f>[1]RUAS!I81</f>
        <v>327.17199999999997</v>
      </c>
      <c r="J68" s="223">
        <f>[1]RUAS!J81</f>
        <v>327.17199999999997</v>
      </c>
      <c r="K68" s="224">
        <f>[1]RUAS!N81</f>
        <v>33.397717759999999</v>
      </c>
      <c r="L68" s="208">
        <v>2.2000000000000002</v>
      </c>
      <c r="M68" s="208">
        <v>2.8</v>
      </c>
      <c r="N68" s="208">
        <v>0.45</v>
      </c>
      <c r="O68" s="208">
        <v>2.9</v>
      </c>
    </row>
    <row r="69" spans="1:15" ht="15" customHeight="1">
      <c r="A69" s="207">
        <v>63</v>
      </c>
      <c r="B69" s="223" t="str">
        <f>[1]RUAS!B82</f>
        <v>ALFREDO KROETZ</v>
      </c>
      <c r="C69" s="223" t="str">
        <f>[1]RUAS!C82</f>
        <v>JOÃO N. GASPARI</v>
      </c>
      <c r="D69" s="223" t="str">
        <f>[1]RUAS!D82</f>
        <v>ANDRE HOLOVATI</v>
      </c>
      <c r="E69" s="223" t="str">
        <f>[1]RUAS!E82</f>
        <v>N</v>
      </c>
      <c r="F69" s="223">
        <f>[1]RUAS!F82</f>
        <v>52</v>
      </c>
      <c r="G69" s="223">
        <f>[1]RUAS!G82</f>
        <v>6.8</v>
      </c>
      <c r="H69" s="223">
        <f>[1]RUAS!H82</f>
        <v>0</v>
      </c>
      <c r="I69" s="223">
        <f>[1]RUAS!I82</f>
        <v>353.59999999999997</v>
      </c>
      <c r="J69" s="223">
        <f>[1]RUAS!J82</f>
        <v>353.59999999999997</v>
      </c>
      <c r="K69" s="224">
        <f>[1]RUAS!N82</f>
        <v>36.095487999999996</v>
      </c>
      <c r="L69" s="208">
        <v>2.2000000000000002</v>
      </c>
      <c r="M69" s="208">
        <v>3</v>
      </c>
      <c r="N69" s="208">
        <v>0.45</v>
      </c>
      <c r="O69" s="208">
        <v>3</v>
      </c>
    </row>
    <row r="70" spans="1:15" ht="15" customHeight="1">
      <c r="A70" s="207">
        <v>64</v>
      </c>
      <c r="B70" s="223" t="str">
        <f>[1]RUAS!B83</f>
        <v>BARÃO DO RIO BRANCO</v>
      </c>
      <c r="C70" s="223" t="str">
        <f>[1]RUAS!C83</f>
        <v xml:space="preserve">NILO PEÇANHA </v>
      </c>
      <c r="D70" s="223" t="str">
        <f>[1]RUAS!D83</f>
        <v xml:space="preserve">POSTO DE GASOLINA </v>
      </c>
      <c r="E70" s="223" t="str">
        <f>[1]RUAS!E83</f>
        <v>R</v>
      </c>
      <c r="F70" s="223">
        <f>[1]RUAS!F83</f>
        <v>336</v>
      </c>
      <c r="G70" s="223">
        <f>[1]RUAS!G83</f>
        <v>8.9</v>
      </c>
      <c r="H70" s="223">
        <f>[1]RUAS!H83</f>
        <v>0</v>
      </c>
      <c r="I70" s="223">
        <f>[1]RUAS!I83</f>
        <v>2990.4</v>
      </c>
      <c r="J70" s="223">
        <f>[1]RUAS!J83</f>
        <v>2990.4</v>
      </c>
      <c r="K70" s="224">
        <f>[1]RUAS!N83</f>
        <v>534.20505600000001</v>
      </c>
      <c r="L70" s="208">
        <v>2.2000000000000002</v>
      </c>
      <c r="M70" s="208">
        <v>2.9</v>
      </c>
      <c r="N70" s="208">
        <v>0.45</v>
      </c>
      <c r="O70" s="208">
        <v>2</v>
      </c>
    </row>
    <row r="71" spans="1:15" ht="15" customHeight="1">
      <c r="A71" s="207">
        <v>65</v>
      </c>
      <c r="B71" s="223" t="str">
        <f>[1]RUAS!B84</f>
        <v>BARÃO DO RIO BRANCO</v>
      </c>
      <c r="C71" s="223" t="str">
        <f>[1]RUAS!C84</f>
        <v>POSTO DE GASOLINA</v>
      </c>
      <c r="D71" s="223" t="str">
        <f>[1]RUAS!D84</f>
        <v>AV.SANTA ROSA</v>
      </c>
      <c r="E71" s="223" t="str">
        <f>[1]RUAS!E84</f>
        <v>R</v>
      </c>
      <c r="F71" s="223">
        <f>[1]RUAS!F84</f>
        <v>61.6</v>
      </c>
      <c r="G71" s="223">
        <f>[1]RUAS!G84</f>
        <v>9.4499999999999993</v>
      </c>
      <c r="H71" s="223">
        <f>[1]RUAS!H84</f>
        <v>0</v>
      </c>
      <c r="I71" s="223">
        <f>[1]RUAS!I84</f>
        <v>582.12</v>
      </c>
      <c r="J71" s="223">
        <f>[1]RUAS!J84</f>
        <v>582.12</v>
      </c>
      <c r="K71" s="224">
        <f>[1]RUAS!N84</f>
        <v>103.98991680000002</v>
      </c>
      <c r="L71" s="208">
        <v>2.2000000000000002</v>
      </c>
      <c r="M71" s="208">
        <v>2.7</v>
      </c>
      <c r="N71" s="208">
        <v>0.45</v>
      </c>
      <c r="O71" s="208">
        <v>2.2000000000000002</v>
      </c>
    </row>
    <row r="72" spans="1:15" ht="15" customHeight="1">
      <c r="A72" s="207">
        <v>66</v>
      </c>
      <c r="B72" s="223" t="str">
        <f>[1]RUAS!B86</f>
        <v>CANTO DOS PASSAROS</v>
      </c>
      <c r="C72" s="223" t="str">
        <f>[1]RUAS!C86</f>
        <v>AGENOR DE. P. BUENO</v>
      </c>
      <c r="D72" s="223" t="str">
        <f>[1]RUAS!D86</f>
        <v>FINAL</v>
      </c>
      <c r="E72" s="223" t="str">
        <f>[1]RUAS!E86</f>
        <v>R</v>
      </c>
      <c r="F72" s="223">
        <f>[1]RUAS!F86</f>
        <v>42.7</v>
      </c>
      <c r="G72" s="223">
        <f>[1]RUAS!G86</f>
        <v>5.25</v>
      </c>
      <c r="H72" s="223">
        <f>[1]RUAS!H86</f>
        <v>0</v>
      </c>
      <c r="I72" s="223">
        <f>[1]RUAS!I86</f>
        <v>224.17500000000001</v>
      </c>
      <c r="J72" s="223">
        <f>[1]RUAS!J86</f>
        <v>224.17500000000001</v>
      </c>
      <c r="K72" s="224">
        <f>[1]RUAS!N86</f>
        <v>22.883784000000002</v>
      </c>
      <c r="L72" s="208">
        <v>2.2000000000000002</v>
      </c>
      <c r="M72" s="208">
        <v>3</v>
      </c>
      <c r="N72" s="208">
        <v>0.45</v>
      </c>
      <c r="O72" s="208">
        <v>2.2999999999999998</v>
      </c>
    </row>
    <row r="73" spans="1:15" ht="15" customHeight="1">
      <c r="A73" s="207">
        <v>67</v>
      </c>
      <c r="B73" s="223" t="str">
        <f>[1]RUAS!B89</f>
        <v>ESTACIO HOLOVATY</v>
      </c>
      <c r="C73" s="223" t="str">
        <f>[1]RUAS!C89</f>
        <v xml:space="preserve">PEDRO MAZURECHEN </v>
      </c>
      <c r="D73" s="223" t="str">
        <f>[1]RUAS!D89</f>
        <v>FINAL</v>
      </c>
      <c r="E73" s="223" t="str">
        <f>[1]RUAS!E89</f>
        <v>N</v>
      </c>
      <c r="F73" s="223">
        <f>[1]RUAS!F89</f>
        <v>104.4</v>
      </c>
      <c r="G73" s="223">
        <f>[1]RUAS!G89</f>
        <v>6.15</v>
      </c>
      <c r="H73" s="223">
        <f>[1]RUAS!H89</f>
        <v>0</v>
      </c>
      <c r="I73" s="223">
        <f>[1]RUAS!I89</f>
        <v>642.06000000000006</v>
      </c>
      <c r="J73" s="223">
        <f>[1]RUAS!J89</f>
        <v>642.06000000000006</v>
      </c>
      <c r="K73" s="224">
        <f>[1]RUAS!N89</f>
        <v>65.541484800000006</v>
      </c>
      <c r="L73" s="208">
        <v>2.2000000000000002</v>
      </c>
      <c r="M73" s="208">
        <v>3.1</v>
      </c>
      <c r="N73" s="208">
        <v>0.45</v>
      </c>
      <c r="O73" s="208">
        <v>2.4</v>
      </c>
    </row>
    <row r="74" spans="1:15" ht="15" customHeight="1">
      <c r="A74" s="207">
        <v>68</v>
      </c>
      <c r="B74" s="223" t="str">
        <f>[1]RUAS!B91</f>
        <v>HENRIQUE DOS PASSOS</v>
      </c>
      <c r="C74" s="223" t="str">
        <f>[1]RUAS!C91</f>
        <v>BRAZ LIMONGE</v>
      </c>
      <c r="D74" s="223" t="str">
        <f>[1]RUAS!D91</f>
        <v>FINAL</v>
      </c>
      <c r="E74" s="223" t="str">
        <f>[1]RUAS!E91</f>
        <v>N</v>
      </c>
      <c r="F74" s="223">
        <f>[1]RUAS!F91</f>
        <v>83.4</v>
      </c>
      <c r="G74" s="223">
        <f>[1]RUAS!G91</f>
        <v>4.5</v>
      </c>
      <c r="H74" s="223">
        <f>[1]RUAS!H91</f>
        <v>0</v>
      </c>
      <c r="I74" s="223">
        <f>[1]RUAS!I91</f>
        <v>375.3</v>
      </c>
      <c r="J74" s="223">
        <f>[1]RUAS!J91</f>
        <v>375.3</v>
      </c>
      <c r="K74" s="224">
        <f>[1]RUAS!N91</f>
        <v>38.310624000000004</v>
      </c>
      <c r="L74" s="208">
        <v>2.2000000000000002</v>
      </c>
      <c r="M74" s="208">
        <v>3.8</v>
      </c>
      <c r="N74" s="208">
        <v>0.45</v>
      </c>
      <c r="O74" s="208">
        <v>2.2000000000000002</v>
      </c>
    </row>
    <row r="75" spans="1:15" ht="15" customHeight="1">
      <c r="A75" s="207">
        <v>69</v>
      </c>
      <c r="B75" s="223" t="str">
        <f>[1]RUAS!B92</f>
        <v>HILARIO A. DEZORDI</v>
      </c>
      <c r="C75" s="223" t="str">
        <f>[1]RUAS!C92</f>
        <v>FRANCISO PEREIRA</v>
      </c>
      <c r="D75" s="223" t="str">
        <f>[1]RUAS!D92</f>
        <v xml:space="preserve">               </v>
      </c>
      <c r="E75" s="223" t="str">
        <f>[1]RUAS!E92</f>
        <v>R</v>
      </c>
      <c r="F75" s="223">
        <f>[1]RUAS!F92</f>
        <v>210.3</v>
      </c>
      <c r="G75" s="223">
        <f>[1]RUAS!G92</f>
        <v>8.1</v>
      </c>
      <c r="H75" s="223">
        <f>[1]RUAS!H92</f>
        <v>0</v>
      </c>
      <c r="I75" s="223">
        <f>[1]RUAS!I92</f>
        <v>1703.43</v>
      </c>
      <c r="J75" s="223">
        <f>[1]RUAS!J92</f>
        <v>1703.43</v>
      </c>
      <c r="K75" s="224">
        <f>[1]RUAS!N92</f>
        <v>304.30073520000002</v>
      </c>
      <c r="L75" s="208">
        <v>2.2000000000000002</v>
      </c>
      <c r="M75" s="208">
        <v>2.4</v>
      </c>
      <c r="N75" s="208">
        <v>0.45</v>
      </c>
      <c r="O75" s="208">
        <v>2.6</v>
      </c>
    </row>
    <row r="76" spans="1:15" ht="15" customHeight="1">
      <c r="A76" s="207">
        <v>70</v>
      </c>
      <c r="B76" s="223" t="str">
        <f>[1]RUAS!B80</f>
        <v>JOÃO N. GASPARINI</v>
      </c>
      <c r="C76" s="223" t="str">
        <f>[1]RUAS!C80</f>
        <v>ALFREDO KROETZ</v>
      </c>
      <c r="D76" s="223" t="str">
        <f>[1]RUAS!D80</f>
        <v>FINAL</v>
      </c>
      <c r="E76" s="223" t="str">
        <f>[1]RUAS!E80</f>
        <v>N</v>
      </c>
      <c r="F76" s="223">
        <f>[1]RUAS!F80</f>
        <v>86.3</v>
      </c>
      <c r="G76" s="223">
        <f>[1]RUAS!G80</f>
        <v>6.15</v>
      </c>
      <c r="H76" s="223">
        <f>[1]RUAS!H80</f>
        <v>0</v>
      </c>
      <c r="I76" s="223">
        <f>[1]RUAS!I80</f>
        <v>530.745</v>
      </c>
      <c r="J76" s="223">
        <f>[1]RUAS!J80</f>
        <v>530.745</v>
      </c>
      <c r="K76" s="224">
        <f>[1]RUAS!N80</f>
        <v>54.1784496</v>
      </c>
      <c r="L76" s="208">
        <v>2.2000000000000002</v>
      </c>
      <c r="M76" s="208">
        <v>2.8</v>
      </c>
      <c r="N76" s="208">
        <v>0.45</v>
      </c>
      <c r="O76" s="208">
        <v>3</v>
      </c>
    </row>
    <row r="77" spans="1:15" ht="15" customHeight="1">
      <c r="A77" s="207">
        <v>71</v>
      </c>
      <c r="B77" s="223" t="str">
        <f>[1]RUAS!B93</f>
        <v>MARIA DA SILVA</v>
      </c>
      <c r="C77" s="223" t="str">
        <f>[1]RUAS!C93</f>
        <v>ANDRÉ RUBI</v>
      </c>
      <c r="D77" s="223" t="str">
        <f>[1]RUAS!D93</f>
        <v>FINAL</v>
      </c>
      <c r="E77" s="223" t="str">
        <f>[1]RUAS!E93</f>
        <v>N</v>
      </c>
      <c r="F77" s="223">
        <f>[1]RUAS!F93</f>
        <v>139.75</v>
      </c>
      <c r="G77" s="223">
        <f>[1]RUAS!G93</f>
        <v>8.3000000000000007</v>
      </c>
      <c r="H77" s="223">
        <f>[1]RUAS!H93</f>
        <v>0</v>
      </c>
      <c r="I77" s="223">
        <f>[1]RUAS!I93</f>
        <v>1159.9250000000002</v>
      </c>
      <c r="J77" s="223">
        <f>[1]RUAS!J93</f>
        <v>1159.9250000000002</v>
      </c>
      <c r="K77" s="224">
        <f>[1]RUAS!N93</f>
        <v>118.40514400000002</v>
      </c>
      <c r="L77" s="208">
        <v>2.2000000000000002</v>
      </c>
      <c r="M77" s="208">
        <v>2.5</v>
      </c>
      <c r="N77" s="208">
        <v>0.45</v>
      </c>
      <c r="O77" s="208">
        <v>3.3</v>
      </c>
    </row>
    <row r="78" spans="1:15" ht="15" customHeight="1">
      <c r="A78" s="207">
        <v>72</v>
      </c>
      <c r="B78" s="223" t="str">
        <f>[1]RUAS!B88</f>
        <v>NILO PEÇANHA</v>
      </c>
      <c r="C78" s="223" t="str">
        <f>[1]RUAS!C88</f>
        <v>AV. DOS FERROVIARIOS</v>
      </c>
      <c r="D78" s="223" t="str">
        <f>[1]RUAS!D88</f>
        <v>BARÃO DO RIO BRANCO</v>
      </c>
      <c r="E78" s="223" t="str">
        <f>[1]RUAS!E88</f>
        <v>R</v>
      </c>
      <c r="F78" s="223">
        <f>[1]RUAS!F88</f>
        <v>143.4</v>
      </c>
      <c r="G78" s="223">
        <f>[1]RUAS!G88</f>
        <v>6</v>
      </c>
      <c r="H78" s="223">
        <f>[1]RUAS!H88</f>
        <v>0</v>
      </c>
      <c r="I78" s="223">
        <f>[1]RUAS!I88</f>
        <v>860.40000000000009</v>
      </c>
      <c r="J78" s="223">
        <f>[1]RUAS!J88</f>
        <v>860.40000000000009</v>
      </c>
      <c r="K78" s="224">
        <f>[1]RUAS!N88</f>
        <v>153.70185600000002</v>
      </c>
      <c r="L78" s="208">
        <v>2.2000000000000002</v>
      </c>
      <c r="M78" s="208">
        <v>3</v>
      </c>
      <c r="N78" s="208">
        <v>0.45</v>
      </c>
      <c r="O78" s="208">
        <v>2.4</v>
      </c>
    </row>
    <row r="79" spans="1:15" ht="15" customHeight="1">
      <c r="A79" s="207">
        <v>73</v>
      </c>
      <c r="B79" s="223" t="str">
        <f>[1]RUAS!B90</f>
        <v>OZIRES NEVES</v>
      </c>
      <c r="C79" s="223" t="str">
        <f>[1]RUAS!C90</f>
        <v>ANDRÉ HOLOWATY</v>
      </c>
      <c r="D79" s="223" t="str">
        <f>[1]RUAS!D90</f>
        <v>FINAL</v>
      </c>
      <c r="E79" s="223" t="str">
        <f>[1]RUAS!E90</f>
        <v>N</v>
      </c>
      <c r="F79" s="223">
        <f>[1]RUAS!F90</f>
        <v>212.5</v>
      </c>
      <c r="G79" s="223">
        <f>[1]RUAS!G90</f>
        <v>8.6999999999999993</v>
      </c>
      <c r="H79" s="223">
        <f>[1]RUAS!H90</f>
        <v>0</v>
      </c>
      <c r="I79" s="223">
        <f>[1]RUAS!I90</f>
        <v>1848.7499999999998</v>
      </c>
      <c r="J79" s="223">
        <f>[1]RUAS!J90</f>
        <v>1848.7499999999998</v>
      </c>
      <c r="K79" s="224">
        <f>[1]RUAS!N90</f>
        <v>188.72039999999998</v>
      </c>
      <c r="L79" s="208">
        <v>2.2000000000000002</v>
      </c>
      <c r="M79" s="208">
        <v>3.1</v>
      </c>
      <c r="N79" s="208">
        <v>0.45</v>
      </c>
      <c r="O79" s="208">
        <v>2.5</v>
      </c>
    </row>
    <row r="80" spans="1:15" ht="15" customHeight="1">
      <c r="A80" s="207">
        <v>74</v>
      </c>
      <c r="B80" s="223" t="str">
        <f>[1]RUAS!B87</f>
        <v>TV SANTA CATARINA</v>
      </c>
      <c r="C80" s="223" t="str">
        <f>[1]RUAS!C87</f>
        <v>AV. DOS FERROVIARIOS</v>
      </c>
      <c r="D80" s="223" t="str">
        <f>[1]RUAS!D87</f>
        <v>BARÃO DO RIO BRANCO</v>
      </c>
      <c r="E80" s="223" t="str">
        <f>[1]RUAS!E87</f>
        <v>R</v>
      </c>
      <c r="F80" s="223">
        <f>[1]RUAS!F87</f>
        <v>89.1</v>
      </c>
      <c r="G80" s="223">
        <f>[1]RUAS!G87</f>
        <v>7.05</v>
      </c>
      <c r="H80" s="223">
        <f>[1]RUAS!H87</f>
        <v>0</v>
      </c>
      <c r="I80" s="223">
        <f>[1]RUAS!I87</f>
        <v>628.15499999999997</v>
      </c>
      <c r="J80" s="223">
        <f>[1]RUAS!J87</f>
        <v>628.15499999999997</v>
      </c>
      <c r="K80" s="224">
        <f>[1]RUAS!N87</f>
        <v>112.21360919999999</v>
      </c>
      <c r="L80" s="208">
        <v>2.2000000000000002</v>
      </c>
      <c r="M80" s="208">
        <v>2.9</v>
      </c>
      <c r="N80" s="208">
        <v>0.45</v>
      </c>
      <c r="O80" s="208">
        <v>2.2999999999999998</v>
      </c>
    </row>
    <row r="81" spans="1:15" ht="15" customHeight="1">
      <c r="A81" s="207">
        <v>75</v>
      </c>
      <c r="B81" s="223" t="str">
        <f>[1]RUAS!B97</f>
        <v>ADÃO JOSÉ WEBER</v>
      </c>
      <c r="C81" s="223" t="str">
        <f>[1]RUAS!C97</f>
        <v>ELFRIDA WERLE</v>
      </c>
      <c r="D81" s="223" t="str">
        <f>[1]RUAS!D97</f>
        <v>ADÃO VOGEL</v>
      </c>
      <c r="E81" s="223" t="str">
        <f>[1]RUAS!E97</f>
        <v>N</v>
      </c>
      <c r="F81" s="223">
        <f>[1]RUAS!F97</f>
        <v>79.400000000000006</v>
      </c>
      <c r="G81" s="223">
        <f>[1]RUAS!G97</f>
        <v>5</v>
      </c>
      <c r="H81" s="223">
        <f>[1]RUAS!H97</f>
        <v>0</v>
      </c>
      <c r="I81" s="223">
        <f>[1]RUAS!I97</f>
        <v>397</v>
      </c>
      <c r="J81" s="223">
        <f>[1]RUAS!J97</f>
        <v>397</v>
      </c>
      <c r="K81" s="224">
        <f>[1]RUAS!N97</f>
        <v>40.525760000000005</v>
      </c>
      <c r="L81" s="208">
        <v>2.2000000000000002</v>
      </c>
      <c r="M81" s="208">
        <v>22.6</v>
      </c>
      <c r="N81" s="208">
        <v>0.45</v>
      </c>
      <c r="O81" s="208">
        <v>20.3</v>
      </c>
    </row>
    <row r="82" spans="1:15" ht="15" customHeight="1">
      <c r="A82" s="207">
        <v>76</v>
      </c>
      <c r="B82" s="223" t="str">
        <f>[1]RUAS!B98</f>
        <v>ADÃO VOGEL</v>
      </c>
      <c r="C82" s="223" t="str">
        <f>[1]RUAS!C98</f>
        <v>ADÃO JOSÉ WEBER</v>
      </c>
      <c r="D82" s="223" t="str">
        <f>[1]RUAS!D98</f>
        <v>LEOVEGILDO DALMAS</v>
      </c>
      <c r="E82" s="223" t="str">
        <f>[1]RUAS!E98</f>
        <v>N</v>
      </c>
      <c r="F82" s="223">
        <f>[1]RUAS!F98</f>
        <v>108.3</v>
      </c>
      <c r="G82" s="223">
        <f>[1]RUAS!G98</f>
        <v>5</v>
      </c>
      <c r="H82" s="223">
        <f>[1]RUAS!H98</f>
        <v>0</v>
      </c>
      <c r="I82" s="223">
        <f>[1]RUAS!I98</f>
        <v>541.5</v>
      </c>
      <c r="J82" s="223">
        <f>[1]RUAS!J98</f>
        <v>541.5</v>
      </c>
      <c r="K82" s="224">
        <f>[1]RUAS!N98</f>
        <v>55.276319999999998</v>
      </c>
      <c r="L82" s="208">
        <v>2.2000000000000002</v>
      </c>
      <c r="M82" s="208">
        <v>22.5</v>
      </c>
      <c r="N82" s="208">
        <v>0.45</v>
      </c>
      <c r="O82" s="208">
        <v>20.3</v>
      </c>
    </row>
    <row r="83" spans="1:15" ht="15" customHeight="1">
      <c r="A83" s="207">
        <v>77</v>
      </c>
      <c r="B83" s="223" t="str">
        <f>[1]RUAS!B101</f>
        <v>ARNALDO BAHR</v>
      </c>
      <c r="C83" s="223" t="str">
        <f>[1]RUAS!C101</f>
        <v>CARLOS GALLE</v>
      </c>
      <c r="D83" s="223" t="str">
        <f>[1]RUAS!D101</f>
        <v>1º DE JANEIRO</v>
      </c>
      <c r="E83" s="223" t="str">
        <f>[1]RUAS!E101</f>
        <v>N</v>
      </c>
      <c r="F83" s="223">
        <f>[1]RUAS!F101</f>
        <v>60</v>
      </c>
      <c r="G83" s="223">
        <f>[1]RUAS!G101</f>
        <v>5.2</v>
      </c>
      <c r="H83" s="223">
        <f>[1]RUAS!H101</f>
        <v>100.65</v>
      </c>
      <c r="I83" s="223">
        <f>[1]RUAS!I101</f>
        <v>312</v>
      </c>
      <c r="J83" s="223">
        <f>[1]RUAS!J101</f>
        <v>412.65</v>
      </c>
      <c r="K83" s="224">
        <f>[1]RUAS!N101</f>
        <v>42.123311999999999</v>
      </c>
      <c r="L83" s="208">
        <v>2.2000000000000002</v>
      </c>
      <c r="M83" s="208">
        <v>32.700000000000003</v>
      </c>
      <c r="N83" s="208">
        <v>0.45</v>
      </c>
      <c r="O83" s="208">
        <v>30.7</v>
      </c>
    </row>
    <row r="84" spans="1:15" ht="15" customHeight="1">
      <c r="A84" s="207">
        <v>78</v>
      </c>
      <c r="B84" s="223" t="str">
        <f>[1]RUAS!B102</f>
        <v>CARLOS GALLE</v>
      </c>
      <c r="C84" s="223" t="str">
        <f>[1]RUAS!C102</f>
        <v>FREDERICO BARTH</v>
      </c>
      <c r="D84" s="223" t="str">
        <f>[1]RUAS!D102</f>
        <v>MARTIM EISEMBERG</v>
      </c>
      <c r="E84" s="223" t="str">
        <f>[1]RUAS!E102</f>
        <v>N</v>
      </c>
      <c r="F84" s="223">
        <f>[1]RUAS!F102</f>
        <v>96.6</v>
      </c>
      <c r="G84" s="223">
        <f>[1]RUAS!G102</f>
        <v>7.75</v>
      </c>
      <c r="H84" s="223">
        <f>[1]RUAS!H102</f>
        <v>0</v>
      </c>
      <c r="I84" s="223">
        <f>[1]RUAS!I102</f>
        <v>748.65</v>
      </c>
      <c r="J84" s="223">
        <f>[1]RUAS!J102</f>
        <v>748.65</v>
      </c>
      <c r="K84" s="224">
        <f>[1]RUAS!N102</f>
        <v>76.422191999999995</v>
      </c>
      <c r="L84" s="208">
        <v>2.2000000000000002</v>
      </c>
      <c r="M84" s="208">
        <v>32.6</v>
      </c>
      <c r="N84" s="208">
        <v>0.45</v>
      </c>
      <c r="O84" s="208">
        <v>30.6</v>
      </c>
    </row>
    <row r="85" spans="1:15" ht="15" customHeight="1">
      <c r="A85" s="207">
        <v>79</v>
      </c>
      <c r="B85" s="223" t="str">
        <f>[1]RUAS!B103</f>
        <v>CARLOS GALLE</v>
      </c>
      <c r="C85" s="223" t="str">
        <f>[1]RUAS!C103</f>
        <v>MARTIM EISEMBERG</v>
      </c>
      <c r="D85" s="223" t="str">
        <f>[1]RUAS!D103</f>
        <v>AGRICULTOR JOÃO HORT</v>
      </c>
      <c r="E85" s="223" t="str">
        <f>[1]RUAS!E103</f>
        <v>N</v>
      </c>
      <c r="F85" s="223">
        <f>[1]RUAS!F103</f>
        <v>97.4</v>
      </c>
      <c r="G85" s="223">
        <f>[1]RUAS!G103</f>
        <v>6.8</v>
      </c>
      <c r="H85" s="223">
        <f>[1]RUAS!H103</f>
        <v>0</v>
      </c>
      <c r="I85" s="223">
        <f>[1]RUAS!I103</f>
        <v>662.32</v>
      </c>
      <c r="J85" s="223">
        <f>[1]RUAS!J103</f>
        <v>662.32</v>
      </c>
      <c r="K85" s="224">
        <f>[1]RUAS!N103</f>
        <v>67.609625600000001</v>
      </c>
      <c r="L85" s="208">
        <v>2.2000000000000002</v>
      </c>
      <c r="M85" s="208">
        <v>32.6</v>
      </c>
      <c r="N85" s="208">
        <v>0.45</v>
      </c>
      <c r="O85" s="208">
        <v>30.5</v>
      </c>
    </row>
    <row r="86" spans="1:15" ht="15" customHeight="1">
      <c r="A86" s="207">
        <v>80</v>
      </c>
      <c r="B86" s="223" t="str">
        <f>[1]RUAS!B104</f>
        <v>CARLOS GALLE</v>
      </c>
      <c r="C86" s="223" t="str">
        <f>[1]RUAS!C104</f>
        <v>AGRICULTOR JOÃO HORT</v>
      </c>
      <c r="D86" s="223" t="str">
        <f>[1]RUAS!D104</f>
        <v>ARNALDO BAHR</v>
      </c>
      <c r="E86" s="223" t="str">
        <f>[1]RUAS!E104</f>
        <v>N</v>
      </c>
      <c r="F86" s="223">
        <f>[1]RUAS!F104</f>
        <v>155.1</v>
      </c>
      <c r="G86" s="223">
        <f>[1]RUAS!G104</f>
        <v>6.37</v>
      </c>
      <c r="H86" s="223">
        <f>[1]RUAS!H104</f>
        <v>0</v>
      </c>
      <c r="I86" s="223">
        <f>[1]RUAS!I104</f>
        <v>987.98699999999997</v>
      </c>
      <c r="J86" s="223">
        <f>[1]RUAS!J104</f>
        <v>987.98699999999997</v>
      </c>
      <c r="K86" s="224">
        <f>[1]RUAS!N104</f>
        <v>100.85371296000001</v>
      </c>
      <c r="L86" s="208">
        <v>2.2000000000000002</v>
      </c>
      <c r="M86" s="208">
        <v>32.799999999999997</v>
      </c>
      <c r="N86" s="208">
        <v>0.45</v>
      </c>
      <c r="O86" s="208">
        <v>30.4</v>
      </c>
    </row>
    <row r="87" spans="1:15" ht="15" customHeight="1">
      <c r="A87" s="207">
        <v>81</v>
      </c>
      <c r="B87" s="223" t="str">
        <f>[1]RUAS!B105</f>
        <v>FREDERICO BARTH</v>
      </c>
      <c r="C87" s="223" t="str">
        <f>[1]RUAS!C105</f>
        <v>1° DE JANEIRO</v>
      </c>
      <c r="D87" s="223" t="str">
        <f>[1]RUAS!D105</f>
        <v>CARLOS GALLE</v>
      </c>
      <c r="E87" s="223" t="str">
        <f>[1]RUAS!E105</f>
        <v>N</v>
      </c>
      <c r="F87" s="223">
        <f>[1]RUAS!F105</f>
        <v>71</v>
      </c>
      <c r="G87" s="223">
        <f>[1]RUAS!G105</f>
        <v>8.1999999999999993</v>
      </c>
      <c r="H87" s="223">
        <f>[1]RUAS!H105</f>
        <v>0</v>
      </c>
      <c r="I87" s="223">
        <f>[1]RUAS!I105</f>
        <v>582.19999999999993</v>
      </c>
      <c r="J87" s="223">
        <f>[1]RUAS!J105</f>
        <v>582.19999999999993</v>
      </c>
      <c r="K87" s="224">
        <f>[1]RUAS!N105</f>
        <v>59.430975999999994</v>
      </c>
      <c r="L87" s="208">
        <v>2.2000000000000002</v>
      </c>
      <c r="M87" s="208">
        <v>32.9</v>
      </c>
      <c r="N87" s="208">
        <v>0.45</v>
      </c>
      <c r="O87" s="208">
        <v>30.3</v>
      </c>
    </row>
    <row r="88" spans="1:15" ht="15" customHeight="1">
      <c r="A88" s="207">
        <v>82</v>
      </c>
      <c r="B88" s="223" t="str">
        <f>[1]RUAS!B108</f>
        <v>ALBERTINA BRAUSCHNER / ATLETA RONALDO</v>
      </c>
      <c r="C88" s="223" t="str">
        <f>[1]RUAS!C108</f>
        <v>PADRE LANDEL DE MOURA</v>
      </c>
      <c r="D88" s="223" t="str">
        <f>[1]RUAS!D108</f>
        <v>COL. ARTHUR GALLE</v>
      </c>
      <c r="E88" s="223" t="str">
        <f>[1]RUAS!E108</f>
        <v>N</v>
      </c>
      <c r="F88" s="223">
        <f>[1]RUAS!F108</f>
        <v>235.7</v>
      </c>
      <c r="G88" s="223">
        <f>[1]RUAS!G108</f>
        <v>7</v>
      </c>
      <c r="H88" s="223">
        <f>[1]RUAS!H108</f>
        <v>45</v>
      </c>
      <c r="I88" s="223">
        <f>[1]RUAS!I108</f>
        <v>1649.8999999999999</v>
      </c>
      <c r="J88" s="223">
        <f>[1]RUAS!J108</f>
        <v>1694.8999999999999</v>
      </c>
      <c r="K88" s="224">
        <f>[1]RUAS!N108</f>
        <v>173.01539199999999</v>
      </c>
      <c r="L88" s="208">
        <v>2.2000000000000002</v>
      </c>
      <c r="M88" s="208">
        <v>0.5</v>
      </c>
      <c r="N88" s="208">
        <v>0.45</v>
      </c>
      <c r="O88" s="208">
        <v>4.3</v>
      </c>
    </row>
    <row r="89" spans="1:15" ht="15" customHeight="1">
      <c r="A89" s="207">
        <v>83</v>
      </c>
      <c r="B89" s="223" t="str">
        <f>[1]RUAS!B109</f>
        <v>NOSSA SENHORA APARECIDA</v>
      </c>
      <c r="C89" s="223" t="str">
        <f>[1]RUAS!C109</f>
        <v>JOSÉ TESTI</v>
      </c>
      <c r="D89" s="223" t="str">
        <f>[1]RUAS!D109</f>
        <v>FRANCISO PILUSKI</v>
      </c>
      <c r="E89" s="223" t="str">
        <f>[1]RUAS!E109</f>
        <v>N</v>
      </c>
      <c r="F89" s="223">
        <f>[1]RUAS!F109</f>
        <v>125</v>
      </c>
      <c r="G89" s="223">
        <f>[1]RUAS!G109</f>
        <v>8</v>
      </c>
      <c r="H89" s="223">
        <f>[1]RUAS!H109</f>
        <v>0</v>
      </c>
      <c r="I89" s="223">
        <f>[1]RUAS!I109</f>
        <v>1000</v>
      </c>
      <c r="J89" s="223">
        <f>[1]RUAS!J109</f>
        <v>1000</v>
      </c>
      <c r="K89" s="224">
        <f>[1]RUAS!N109</f>
        <v>102.08</v>
      </c>
      <c r="L89" s="208">
        <v>2.2000000000000002</v>
      </c>
      <c r="M89" s="208">
        <v>1.4</v>
      </c>
      <c r="N89" s="208">
        <v>0.45</v>
      </c>
      <c r="O89" s="208">
        <v>4.7</v>
      </c>
    </row>
    <row r="90" spans="1:15" ht="15" customHeight="1">
      <c r="A90" s="207">
        <v>84</v>
      </c>
      <c r="B90" s="223" t="str">
        <f>[1]RUAS!B110</f>
        <v>JOÃO MAZURECHEN</v>
      </c>
      <c r="C90" s="223" t="str">
        <f>[1]RUAS!C110</f>
        <v>ALBERTINA BRAUSCHNER</v>
      </c>
      <c r="D90" s="223" t="str">
        <f>[1]RUAS!D110</f>
        <v>COL. ARTHUR GALLE</v>
      </c>
      <c r="E90" s="223" t="str">
        <f>[1]RUAS!E110</f>
        <v>N</v>
      </c>
      <c r="F90" s="223">
        <f>[1]RUAS!F110</f>
        <v>110</v>
      </c>
      <c r="G90" s="223">
        <f>[1]RUAS!G110</f>
        <v>7.15</v>
      </c>
      <c r="H90" s="223">
        <f>[1]RUAS!H110</f>
        <v>0</v>
      </c>
      <c r="I90" s="223">
        <f>[1]RUAS!I110</f>
        <v>786.5</v>
      </c>
      <c r="J90" s="223">
        <f>[1]RUAS!J110</f>
        <v>786.5</v>
      </c>
      <c r="K90" s="224">
        <f>[1]RUAS!N110</f>
        <v>80.285920000000004</v>
      </c>
      <c r="L90" s="208">
        <v>2.2000000000000002</v>
      </c>
      <c r="M90" s="208">
        <v>0.4</v>
      </c>
      <c r="N90" s="208">
        <v>0.45</v>
      </c>
      <c r="O90" s="208">
        <v>4.3</v>
      </c>
    </row>
    <row r="91" spans="1:15" ht="15" customHeight="1">
      <c r="A91" s="207">
        <v>85</v>
      </c>
      <c r="B91" s="223" t="str">
        <f>[1]RUAS!B113</f>
        <v>BRIGADEIRO EDUARDO GOMES</v>
      </c>
      <c r="C91" s="223" t="str">
        <f>[1]RUAS!C113</f>
        <v>FINAL DO ASFALTO</v>
      </c>
      <c r="D91" s="223" t="str">
        <f>[1]RUAS!D113</f>
        <v>FRANCISCO LAURIANO DA SILVA</v>
      </c>
      <c r="E91" s="223" t="str">
        <f>[1]RUAS!E113</f>
        <v>N</v>
      </c>
      <c r="F91" s="223">
        <f>[1]RUAS!F113</f>
        <v>395.6</v>
      </c>
      <c r="G91" s="223">
        <f>[1]RUAS!G113</f>
        <v>8.5</v>
      </c>
      <c r="H91" s="223">
        <f>[1]RUAS!H113</f>
        <v>0</v>
      </c>
      <c r="I91" s="223">
        <f>[1]RUAS!I113</f>
        <v>3362.6000000000004</v>
      </c>
      <c r="J91" s="223">
        <f>[1]RUAS!J113</f>
        <v>3362.6000000000004</v>
      </c>
      <c r="K91" s="224">
        <f>[1]RUAS!N113</f>
        <v>343.25420800000006</v>
      </c>
      <c r="L91" s="208">
        <v>2.2000000000000002</v>
      </c>
      <c r="M91" s="208">
        <v>6.6</v>
      </c>
      <c r="N91" s="208">
        <v>0.45</v>
      </c>
      <c r="O91" s="208">
        <v>5.3</v>
      </c>
    </row>
    <row r="92" spans="1:15" ht="15" customHeight="1">
      <c r="A92" s="207">
        <v>86</v>
      </c>
      <c r="B92" s="223" t="str">
        <f>[1]RUAS!B114</f>
        <v>REGINALDO STASIAK</v>
      </c>
      <c r="C92" s="223" t="str">
        <f>[1]RUAS!C114</f>
        <v>BRIGADEIRO EDUARDO GOMES</v>
      </c>
      <c r="D92" s="223" t="str">
        <f>[1]RUAS!D114</f>
        <v>AGENOR MEDEIROS</v>
      </c>
      <c r="E92" s="223" t="str">
        <f>[1]RUAS!E114</f>
        <v>N</v>
      </c>
      <c r="F92" s="223">
        <f>[1]RUAS!F114</f>
        <v>101</v>
      </c>
      <c r="G92" s="223">
        <f>[1]RUAS!G114</f>
        <v>8.3000000000000007</v>
      </c>
      <c r="H92" s="223">
        <f>[1]RUAS!H114</f>
        <v>0</v>
      </c>
      <c r="I92" s="223">
        <f>[1]RUAS!I114</f>
        <v>838.30000000000007</v>
      </c>
      <c r="J92" s="223">
        <f>[1]RUAS!J114</f>
        <v>838.30000000000007</v>
      </c>
      <c r="K92" s="224">
        <f>[1]RUAS!N114</f>
        <v>85.573664000000008</v>
      </c>
      <c r="L92" s="208">
        <v>2.2000000000000002</v>
      </c>
      <c r="M92" s="208">
        <v>6.5</v>
      </c>
      <c r="N92" s="208">
        <v>0.45</v>
      </c>
      <c r="O92" s="208">
        <v>5.2</v>
      </c>
    </row>
    <row r="93" spans="1:15" ht="15" customHeight="1">
      <c r="A93" s="207">
        <v>87</v>
      </c>
      <c r="B93" s="223" t="str">
        <f>[1]RUAS!B115</f>
        <v>NESTOR KUNZ</v>
      </c>
      <c r="C93" s="223" t="str">
        <f>[1]RUAS!C115</f>
        <v>BRIGADEIRO EDUARDO GOMES</v>
      </c>
      <c r="D93" s="223" t="str">
        <f>[1]RUAS!D115</f>
        <v>AGENOR MEDEIROS</v>
      </c>
      <c r="E93" s="223" t="str">
        <f>[1]RUAS!E115</f>
        <v>N</v>
      </c>
      <c r="F93" s="223">
        <f>[1]RUAS!F115</f>
        <v>110.9</v>
      </c>
      <c r="G93" s="223">
        <f>[1]RUAS!G115</f>
        <v>8</v>
      </c>
      <c r="H93" s="223">
        <f>[1]RUAS!H115</f>
        <v>0</v>
      </c>
      <c r="I93" s="223">
        <f>[1]RUAS!I115</f>
        <v>887.2</v>
      </c>
      <c r="J93" s="223">
        <f>[1]RUAS!J115</f>
        <v>887.2</v>
      </c>
      <c r="K93" s="224">
        <f>[1]RUAS!N115</f>
        <v>90.565376000000001</v>
      </c>
      <c r="L93" s="208">
        <v>2.2000000000000002</v>
      </c>
      <c r="M93" s="208">
        <v>6.6</v>
      </c>
      <c r="N93" s="208">
        <v>0.45</v>
      </c>
      <c r="O93" s="208">
        <v>5.2</v>
      </c>
    </row>
    <row r="94" spans="1:15" ht="15" customHeight="1">
      <c r="A94" s="207">
        <v>88</v>
      </c>
      <c r="B94" s="223" t="str">
        <f>[1]RUAS!B116</f>
        <v>CLODOADO S. SCHENA</v>
      </c>
      <c r="C94" s="223" t="str">
        <f>[1]RUAS!C116</f>
        <v>BRIGADEIRO EDUARDO GOMES</v>
      </c>
      <c r="D94" s="223" t="str">
        <f>[1]RUAS!D116</f>
        <v>AGENOR MEDEIROS</v>
      </c>
      <c r="E94" s="223" t="str">
        <f>[1]RUAS!E116</f>
        <v>N</v>
      </c>
      <c r="F94" s="223">
        <f>[1]RUAS!F116</f>
        <v>128.30000000000001</v>
      </c>
      <c r="G94" s="223">
        <f>[1]RUAS!G116</f>
        <v>8</v>
      </c>
      <c r="H94" s="223">
        <f>[1]RUAS!H116</f>
        <v>0</v>
      </c>
      <c r="I94" s="223">
        <f>[1]RUAS!I116</f>
        <v>1026.4000000000001</v>
      </c>
      <c r="J94" s="223">
        <f>[1]RUAS!J116</f>
        <v>1026.4000000000001</v>
      </c>
      <c r="K94" s="224">
        <f>[1]RUAS!N116</f>
        <v>104.77491200000001</v>
      </c>
      <c r="L94" s="208">
        <v>2.2000000000000002</v>
      </c>
      <c r="M94" s="208">
        <v>6.7</v>
      </c>
      <c r="N94" s="208">
        <v>0.45</v>
      </c>
      <c r="O94" s="208">
        <v>5.2</v>
      </c>
    </row>
    <row r="95" spans="1:15" ht="15" customHeight="1">
      <c r="A95" s="207">
        <v>89</v>
      </c>
      <c r="B95" s="223" t="str">
        <f>[1]RUAS!B117</f>
        <v>FRANCISCO LAURIANO DA SILVA</v>
      </c>
      <c r="C95" s="223" t="str">
        <f>[1]RUAS!C117</f>
        <v>BRIGADEIRO EDUARDO GOMES</v>
      </c>
      <c r="D95" s="223" t="str">
        <f>[1]RUAS!D117</f>
        <v>AGENOR MEDEIROS</v>
      </c>
      <c r="E95" s="223" t="str">
        <f>[1]RUAS!E117</f>
        <v>N</v>
      </c>
      <c r="F95" s="223">
        <f>[1]RUAS!F117</f>
        <v>258.39999999999998</v>
      </c>
      <c r="G95" s="223">
        <f>[1]RUAS!G117</f>
        <v>7.8</v>
      </c>
      <c r="H95" s="223">
        <f>[1]RUAS!H117</f>
        <v>0</v>
      </c>
      <c r="I95" s="223">
        <f>[1]RUAS!I117</f>
        <v>2015.5199999999998</v>
      </c>
      <c r="J95" s="223">
        <f>[1]RUAS!J117</f>
        <v>2015.5199999999998</v>
      </c>
      <c r="K95" s="224">
        <f>[1]RUAS!N117</f>
        <v>205.74428159999997</v>
      </c>
      <c r="L95" s="208">
        <v>2.2000000000000002</v>
      </c>
      <c r="M95" s="208">
        <v>6.8</v>
      </c>
      <c r="N95" s="208">
        <v>0.45</v>
      </c>
      <c r="O95" s="208">
        <v>5.3</v>
      </c>
    </row>
    <row r="96" spans="1:15" ht="15" customHeight="1">
      <c r="A96" s="207">
        <v>90</v>
      </c>
      <c r="B96" s="223" t="str">
        <f>[1]RUAS!B118</f>
        <v>AGENOR MEDEIROS</v>
      </c>
      <c r="C96" s="223" t="str">
        <f>[1]RUAS!C118</f>
        <v>INTEIRA</v>
      </c>
      <c r="D96" s="223">
        <f>[1]RUAS!D118</f>
        <v>0</v>
      </c>
      <c r="E96" s="223" t="str">
        <f>[1]RUAS!E118</f>
        <v>N</v>
      </c>
      <c r="F96" s="223">
        <f>[1]RUAS!F118</f>
        <v>175</v>
      </c>
      <c r="G96" s="223">
        <f>[1]RUAS!G118</f>
        <v>8.4</v>
      </c>
      <c r="H96" s="223">
        <f>[1]RUAS!H118</f>
        <v>0</v>
      </c>
      <c r="I96" s="223">
        <f>[1]RUAS!I118</f>
        <v>1470</v>
      </c>
      <c r="J96" s="223">
        <f>[1]RUAS!J118</f>
        <v>1470</v>
      </c>
      <c r="K96" s="224">
        <f>[1]RUAS!N118</f>
        <v>150.05760000000001</v>
      </c>
      <c r="L96" s="208">
        <v>2.2000000000000002</v>
      </c>
      <c r="M96" s="208">
        <v>6.7</v>
      </c>
      <c r="N96" s="208">
        <v>0.45</v>
      </c>
      <c r="O96" s="208">
        <v>5.3</v>
      </c>
    </row>
    <row r="97" spans="1:15" ht="15" customHeight="1">
      <c r="A97" s="207">
        <v>91</v>
      </c>
      <c r="B97" s="223" t="str">
        <f>[1]RUAS!B121</f>
        <v>DIRCEU BERTON</v>
      </c>
      <c r="C97" s="223" t="str">
        <f>[1]RUAS!C121</f>
        <v>ROGERIO LEMOS DE CAMARGO</v>
      </c>
      <c r="D97" s="223" t="str">
        <f>[1]RUAS!D121</f>
        <v>VEREADOR MIGUEL KOVALCHUK</v>
      </c>
      <c r="E97" s="223" t="str">
        <f>[1]RUAS!E121</f>
        <v>N</v>
      </c>
      <c r="F97" s="223">
        <f>[1]RUAS!F121</f>
        <v>278</v>
      </c>
      <c r="G97" s="223">
        <f>[1]RUAS!G121</f>
        <v>12</v>
      </c>
      <c r="H97" s="223">
        <f>[1]RUAS!H121</f>
        <v>72</v>
      </c>
      <c r="I97" s="223">
        <f>[1]RUAS!I121</f>
        <v>3336</v>
      </c>
      <c r="J97" s="223">
        <f>[1]RUAS!J121</f>
        <v>3408</v>
      </c>
      <c r="K97" s="224">
        <f>[1]RUAS!N121</f>
        <v>347.88864000000001</v>
      </c>
      <c r="L97" s="208">
        <v>2.2000000000000002</v>
      </c>
      <c r="M97" s="208">
        <v>8.5</v>
      </c>
      <c r="N97" s="208">
        <v>0.45</v>
      </c>
      <c r="O97" s="208">
        <v>6.3</v>
      </c>
    </row>
    <row r="98" spans="1:15" ht="15" customHeight="1">
      <c r="A98" s="207">
        <v>92</v>
      </c>
      <c r="B98" s="223" t="str">
        <f>[1]RUAS!B122</f>
        <v>VEREADOR MIGUEL KOVALCHUK</v>
      </c>
      <c r="C98" s="223" t="str">
        <f>[1]RUAS!C122</f>
        <v xml:space="preserve">DIRCEU BERTON </v>
      </c>
      <c r="D98" s="223" t="str">
        <f>[1]RUAS!D122</f>
        <v>ADÃO MIBACH</v>
      </c>
      <c r="E98" s="223" t="str">
        <f>[1]RUAS!E122</f>
        <v>N</v>
      </c>
      <c r="F98" s="223">
        <f>[1]RUAS!F122</f>
        <v>93</v>
      </c>
      <c r="G98" s="223">
        <f>[1]RUAS!G122</f>
        <v>9</v>
      </c>
      <c r="H98" s="223">
        <f>[1]RUAS!H122</f>
        <v>54</v>
      </c>
      <c r="I98" s="223">
        <f>[1]RUAS!I122</f>
        <v>837</v>
      </c>
      <c r="J98" s="223">
        <f>[1]RUAS!J122</f>
        <v>891</v>
      </c>
      <c r="K98" s="224">
        <f>[1]RUAS!N122</f>
        <v>90.953280000000007</v>
      </c>
      <c r="L98" s="208">
        <v>2.2000000000000002</v>
      </c>
      <c r="M98" s="208">
        <v>8.6999999999999993</v>
      </c>
      <c r="N98" s="208">
        <v>0.45</v>
      </c>
      <c r="O98" s="208">
        <v>6.5</v>
      </c>
    </row>
    <row r="99" spans="1:15" ht="15" customHeight="1">
      <c r="A99" s="207">
        <v>93</v>
      </c>
      <c r="B99" s="223" t="str">
        <f>[1]RUAS!B123</f>
        <v>ADÃO MIBACH</v>
      </c>
      <c r="C99" s="223" t="str">
        <f>[1]RUAS!C123</f>
        <v>FINAL DO ASLFATO</v>
      </c>
      <c r="D99" s="223" t="str">
        <f>[1]RUAS!D123</f>
        <v>VEREADOR MIGUEL KOVALCHUK</v>
      </c>
      <c r="E99" s="223" t="str">
        <f>[1]RUAS!E123</f>
        <v>N</v>
      </c>
      <c r="F99" s="223">
        <f>[1]RUAS!F123</f>
        <v>33.5</v>
      </c>
      <c r="G99" s="223">
        <f>[1]RUAS!G123</f>
        <v>9</v>
      </c>
      <c r="H99" s="223">
        <f>[1]RUAS!H123</f>
        <v>0</v>
      </c>
      <c r="I99" s="223">
        <f>[1]RUAS!I123</f>
        <v>301.5</v>
      </c>
      <c r="J99" s="223">
        <f>[1]RUAS!J123</f>
        <v>301.5</v>
      </c>
      <c r="K99" s="224">
        <f>[1]RUAS!N123</f>
        <v>30.777120000000004</v>
      </c>
      <c r="L99" s="208">
        <v>2.2000000000000002</v>
      </c>
      <c r="M99" s="208">
        <v>8.6999999999999993</v>
      </c>
      <c r="N99" s="208">
        <v>0.45</v>
      </c>
      <c r="O99" s="208">
        <v>6.5</v>
      </c>
    </row>
    <row r="100" spans="1:15" ht="15" customHeight="1">
      <c r="A100" s="207">
        <v>94</v>
      </c>
      <c r="B100" s="223" t="str">
        <f>[1]RUAS!B124</f>
        <v>ADÃO MIBACH</v>
      </c>
      <c r="C100" s="223" t="str">
        <f>[1]RUAS!C124</f>
        <v>FINAL DA RUA ABARTA</v>
      </c>
      <c r="D100" s="223" t="str">
        <f>[1]RUAS!D124</f>
        <v>ROGÉRIO LEMOS DE CAMARGO</v>
      </c>
      <c r="E100" s="223" t="str">
        <f>[1]RUAS!E124</f>
        <v>N</v>
      </c>
      <c r="F100" s="223">
        <f>[1]RUAS!F124</f>
        <v>76.5</v>
      </c>
      <c r="G100" s="223">
        <f>[1]RUAS!G124</f>
        <v>9</v>
      </c>
      <c r="H100" s="223">
        <f>[1]RUAS!H124</f>
        <v>0</v>
      </c>
      <c r="I100" s="223">
        <f>[1]RUAS!I124</f>
        <v>688.5</v>
      </c>
      <c r="J100" s="223">
        <f>[1]RUAS!J124</f>
        <v>688.5</v>
      </c>
      <c r="K100" s="224">
        <f>[1]RUAS!N124</f>
        <v>70.282079999999993</v>
      </c>
      <c r="L100" s="208">
        <v>2.2000000000000002</v>
      </c>
      <c r="M100" s="208">
        <v>8.6999999999999993</v>
      </c>
      <c r="N100" s="208">
        <v>0.45</v>
      </c>
      <c r="O100" s="208">
        <v>6.5</v>
      </c>
    </row>
    <row r="101" spans="1:15" ht="15" customHeight="1">
      <c r="A101" s="207">
        <v>95</v>
      </c>
      <c r="B101" s="223" t="str">
        <f>[1]RUAS!B125</f>
        <v>ROGÉRIO LOMOS DE CAMARGO</v>
      </c>
      <c r="C101" s="223" t="str">
        <f>[1]RUAS!C125</f>
        <v>TRECHOS DE ENCAIXE COM A RUA ADÃO MIBACH E CORREÇÕES DA RUA</v>
      </c>
      <c r="D101" s="223">
        <f>[1]RUAS!D125</f>
        <v>0</v>
      </c>
      <c r="E101" s="223" t="str">
        <f>[1]RUAS!E125</f>
        <v>N</v>
      </c>
      <c r="F101" s="223">
        <f>[1]RUAS!F125</f>
        <v>0</v>
      </c>
      <c r="G101" s="223">
        <f>[1]RUAS!G125</f>
        <v>0</v>
      </c>
      <c r="H101" s="223">
        <f>[1]RUAS!H125</f>
        <v>0</v>
      </c>
      <c r="I101" s="223">
        <f>[1]RUAS!I125</f>
        <v>268.10000000000002</v>
      </c>
      <c r="J101" s="223">
        <f>[1]RUAS!J125</f>
        <v>268.10000000000002</v>
      </c>
      <c r="K101" s="224">
        <f>[1]RUAS!N125</f>
        <v>27.367648000000006</v>
      </c>
      <c r="L101" s="208">
        <v>2.2000000000000002</v>
      </c>
      <c r="M101" s="208">
        <v>8.6999999999999993</v>
      </c>
      <c r="N101" s="208">
        <v>0.45</v>
      </c>
      <c r="O101" s="208">
        <v>6.5</v>
      </c>
    </row>
    <row r="102" spans="1:15">
      <c r="C102" s="226"/>
      <c r="D102" s="226"/>
      <c r="E102" s="226"/>
      <c r="F102" s="226"/>
      <c r="G102" s="226"/>
      <c r="H102" s="214"/>
      <c r="I102" s="214"/>
      <c r="J102" s="214"/>
      <c r="K102" s="227">
        <f>SUM(K6:K101)</f>
        <v>14994.024525920004</v>
      </c>
      <c r="L102" s="215">
        <f>SUM(L6:L101)</f>
        <v>211.19999999999968</v>
      </c>
      <c r="M102" s="215">
        <f>SUM(M6:M101)</f>
        <v>598.5500000000003</v>
      </c>
      <c r="N102" s="215">
        <f>SUM(N6:N101)</f>
        <v>43.500000000000036</v>
      </c>
      <c r="O102" s="215">
        <f>SUM(O6:O101)</f>
        <v>439.05000000000007</v>
      </c>
    </row>
    <row r="104" spans="1:15" ht="18.75">
      <c r="B104" s="216"/>
      <c r="F104" s="237" t="s">
        <v>218</v>
      </c>
      <c r="G104" s="336"/>
      <c r="H104" s="228">
        <f>SUM(J6:J101)</f>
        <v>124544.18399999998</v>
      </c>
      <c r="I104" s="210"/>
      <c r="J104" s="210"/>
      <c r="K104" s="210">
        <f>K102</f>
        <v>14994.024525920004</v>
      </c>
      <c r="L104" s="229">
        <f>L102</f>
        <v>211.19999999999968</v>
      </c>
      <c r="M104" s="232">
        <f>M102</f>
        <v>598.5500000000003</v>
      </c>
      <c r="N104" s="229">
        <f>N102</f>
        <v>43.500000000000036</v>
      </c>
      <c r="O104" s="229">
        <f>O102</f>
        <v>439.05000000000007</v>
      </c>
    </row>
    <row r="105" spans="1:15" ht="18.75">
      <c r="K105" s="211" t="s">
        <v>252</v>
      </c>
      <c r="L105" s="230">
        <f>ROUND(((SUMPRODUCT(L6:L101,K6:K101))/SUM(K6:K101)),2)</f>
        <v>2.2000000000000002</v>
      </c>
      <c r="M105" s="231">
        <f>ROUND(((SUMPRODUCT(M6:M101,K6:K101))/SUM(K6:K101)),2)</f>
        <v>5.17</v>
      </c>
      <c r="N105" s="230">
        <f>ROUND((SUMPRODUCT(N6:N101,K6:K101))/SUM(K6:K101),2)</f>
        <v>0.45</v>
      </c>
      <c r="O105" s="231">
        <f>ROUND(((SUMPRODUCT(O6:O101,K6:K101))/SUM(K6:K101)),2)</f>
        <v>3.32</v>
      </c>
    </row>
    <row r="108" spans="1:15">
      <c r="C108" s="217"/>
    </row>
    <row r="109" spans="1:15">
      <c r="C109" s="217"/>
    </row>
  </sheetData>
  <mergeCells count="7">
    <mergeCell ref="F104:G104"/>
    <mergeCell ref="B5:K5"/>
    <mergeCell ref="C4:D4"/>
    <mergeCell ref="A1:O1"/>
    <mergeCell ref="B2:O2"/>
    <mergeCell ref="L4:M4"/>
    <mergeCell ref="N4:O4"/>
  </mergeCells>
  <pageMargins left="0.23622047244094491" right="0.23622047244094491" top="0.74803149606299213" bottom="0.74803149606299213" header="0.31496062992125984" footer="0.31496062992125984"/>
  <pageSetup paperSize="9" scale="70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R25"/>
  <sheetViews>
    <sheetView workbookViewId="0">
      <selection activeCell="E22" sqref="E22"/>
    </sheetView>
  </sheetViews>
  <sheetFormatPr defaultRowHeight="15"/>
  <cols>
    <col min="2" max="2" width="43" bestFit="1" customWidth="1"/>
    <col min="3" max="3" width="17.140625" style="2" customWidth="1"/>
  </cols>
  <sheetData>
    <row r="1" spans="2:10">
      <c r="B1" s="351" t="s">
        <v>233</v>
      </c>
      <c r="C1" s="351"/>
    </row>
    <row r="2" spans="2:10" ht="15" customHeight="1">
      <c r="B2" s="351"/>
      <c r="C2" s="351"/>
    </row>
    <row r="3" spans="2:10" ht="15" customHeight="1">
      <c r="B3" s="352" t="str">
        <f>Orçamento!C5</f>
        <v>Pavimentação de Ruas diversas no Município de Porto União</v>
      </c>
      <c r="C3" s="197"/>
    </row>
    <row r="4" spans="2:10" ht="15" customHeight="1">
      <c r="B4" s="352"/>
      <c r="C4" s="197"/>
    </row>
    <row r="5" spans="2:10">
      <c r="B5" s="237" t="s">
        <v>239</v>
      </c>
      <c r="C5" s="237"/>
    </row>
    <row r="6" spans="2:10">
      <c r="B6" s="238"/>
      <c r="C6" s="238"/>
    </row>
    <row r="7" spans="2:10">
      <c r="B7" s="100" t="s">
        <v>15</v>
      </c>
      <c r="C7" s="18" t="s">
        <v>43</v>
      </c>
    </row>
    <row r="8" spans="2:10">
      <c r="B8" s="19" t="s">
        <v>13</v>
      </c>
      <c r="C8" s="101">
        <v>4.4999999999999998E-2</v>
      </c>
    </row>
    <row r="9" spans="2:10">
      <c r="B9" s="20" t="s">
        <v>257</v>
      </c>
      <c r="C9" s="102">
        <v>5.0000000000000001E-3</v>
      </c>
    </row>
    <row r="10" spans="2:10" ht="15" customHeight="1">
      <c r="B10" s="20" t="s">
        <v>258</v>
      </c>
      <c r="C10" s="102">
        <v>2.5000000000000001E-3</v>
      </c>
    </row>
    <row r="11" spans="2:10" ht="15" customHeight="1">
      <c r="B11" s="20" t="s">
        <v>259</v>
      </c>
      <c r="C11" s="102">
        <v>1.6999999999999999E-3</v>
      </c>
    </row>
    <row r="12" spans="2:10" ht="15" customHeight="1">
      <c r="B12" s="100" t="s">
        <v>16</v>
      </c>
      <c r="C12" s="18" t="s">
        <v>14</v>
      </c>
      <c r="H12" s="202"/>
      <c r="I12" s="203"/>
      <c r="J12" s="349"/>
    </row>
    <row r="13" spans="2:10" ht="15.75">
      <c r="B13" s="19" t="s">
        <v>260</v>
      </c>
      <c r="C13" s="101">
        <v>7.9699999999999993E-2</v>
      </c>
      <c r="H13" s="202"/>
      <c r="I13" s="204"/>
      <c r="J13" s="349"/>
    </row>
    <row r="14" spans="2:10">
      <c r="B14" s="100" t="s">
        <v>17</v>
      </c>
      <c r="C14" s="18" t="s">
        <v>14</v>
      </c>
    </row>
    <row r="15" spans="2:10">
      <c r="B15" s="19" t="s">
        <v>261</v>
      </c>
      <c r="C15" s="101">
        <v>6.4999999999999997E-3</v>
      </c>
    </row>
    <row r="16" spans="2:10">
      <c r="B16" s="20" t="s">
        <v>262</v>
      </c>
      <c r="C16" s="102">
        <v>0.03</v>
      </c>
    </row>
    <row r="17" spans="2:18">
      <c r="B17" s="20" t="s">
        <v>263</v>
      </c>
      <c r="C17" s="102">
        <v>2.5000000000000001E-2</v>
      </c>
    </row>
    <row r="18" spans="2:18">
      <c r="B18" s="20" t="s">
        <v>254</v>
      </c>
      <c r="C18" s="102">
        <v>4.4999999999999998E-2</v>
      </c>
    </row>
    <row r="19" spans="2:18" ht="15.75" thickBot="1">
      <c r="B19" s="353" t="s">
        <v>256</v>
      </c>
      <c r="C19" s="354"/>
      <c r="E19" s="196"/>
    </row>
    <row r="20" spans="2:18" ht="15.75" thickBot="1">
      <c r="B20" s="199" t="s">
        <v>1</v>
      </c>
      <c r="C20" s="198">
        <f>ROUND(((((1+C8+C10+C9)*(1+C11)*(1+C13))/((1-(C15+C16+C17)))-1)),4)</f>
        <v>0.21290000000000001</v>
      </c>
      <c r="I20" s="346"/>
      <c r="J20" s="346"/>
      <c r="K20" s="346"/>
      <c r="L20" s="346"/>
      <c r="M20" s="346"/>
      <c r="N20" s="346"/>
      <c r="O20" s="346"/>
      <c r="P20" s="346"/>
      <c r="Q20" s="346"/>
      <c r="R20" s="346"/>
    </row>
    <row r="21" spans="2:18" ht="16.5" thickBot="1">
      <c r="B21" s="199" t="s">
        <v>255</v>
      </c>
      <c r="C21" s="198">
        <f>ROUND(((((1+C8+C10+C9)*(1+C11)*(1+C13))/((1-(C15+C16+C17+C18)))-1)),4)</f>
        <v>0.27400000000000002</v>
      </c>
      <c r="I21" s="200"/>
      <c r="J21" s="200"/>
      <c r="K21" s="200"/>
      <c r="L21" s="347"/>
      <c r="M21" s="348"/>
      <c r="N21" s="348"/>
      <c r="O21" s="348"/>
      <c r="P21" s="349"/>
      <c r="Q21" s="200"/>
      <c r="R21" s="200"/>
    </row>
    <row r="22" spans="2:18" ht="15.75">
      <c r="I22" s="200"/>
      <c r="J22" s="200"/>
      <c r="K22" s="200"/>
      <c r="L22" s="347"/>
      <c r="M22" s="350"/>
      <c r="N22" s="350"/>
      <c r="O22" s="350"/>
      <c r="P22" s="349"/>
      <c r="Q22" s="200"/>
      <c r="R22" s="200"/>
    </row>
    <row r="23" spans="2:18">
      <c r="B23" s="201"/>
      <c r="C23" s="201"/>
      <c r="D23" s="201"/>
      <c r="E23" s="201"/>
      <c r="F23" s="201"/>
      <c r="G23" s="201"/>
      <c r="H23" s="201"/>
      <c r="I23" s="201"/>
      <c r="J23" s="201"/>
      <c r="K23" s="201"/>
    </row>
    <row r="24" spans="2:18" ht="15.75">
      <c r="B24" s="205"/>
      <c r="C24" s="205"/>
      <c r="E24" s="203"/>
      <c r="J24" s="200"/>
      <c r="K24" s="200"/>
    </row>
    <row r="25" spans="2:18" ht="15.75">
      <c r="B25" s="205"/>
      <c r="C25" s="205"/>
      <c r="E25" s="204"/>
      <c r="J25" s="200"/>
      <c r="K25" s="200"/>
    </row>
  </sheetData>
  <mergeCells count="10">
    <mergeCell ref="B1:C2"/>
    <mergeCell ref="B5:C6"/>
    <mergeCell ref="B3:B4"/>
    <mergeCell ref="B19:C19"/>
    <mergeCell ref="J12:J13"/>
    <mergeCell ref="I20:R20"/>
    <mergeCell ref="L21:L22"/>
    <mergeCell ref="M21:O21"/>
    <mergeCell ref="P21:P22"/>
    <mergeCell ref="M22:O2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33"/>
  <sheetViews>
    <sheetView workbookViewId="0">
      <selection activeCell="J22" sqref="J22"/>
    </sheetView>
  </sheetViews>
  <sheetFormatPr defaultRowHeight="12.75"/>
  <cols>
    <col min="1" max="1" width="9.140625" style="35"/>
    <col min="2" max="2" width="9" style="35" customWidth="1"/>
    <col min="3" max="3" width="38.85546875" style="35" customWidth="1"/>
    <col min="4" max="4" width="1" style="35" customWidth="1"/>
    <col min="5" max="5" width="9" style="35" customWidth="1"/>
    <col min="6" max="6" width="1" style="35" customWidth="1"/>
    <col min="7" max="7" width="5.85546875" style="35" customWidth="1"/>
    <col min="8" max="8" width="6.85546875" style="35" customWidth="1"/>
    <col min="9" max="9" width="1.85546875" style="35" customWidth="1"/>
    <col min="10" max="10" width="9" style="35" customWidth="1"/>
    <col min="11" max="11" width="2.85546875" style="35" customWidth="1"/>
    <col min="12" max="12" width="9.85546875" style="35" customWidth="1"/>
    <col min="13" max="16384" width="9.140625" style="35"/>
  </cols>
  <sheetData>
    <row r="1" spans="2:15" ht="15.75">
      <c r="B1" s="261" t="s">
        <v>233</v>
      </c>
      <c r="C1" s="262"/>
      <c r="D1" s="262"/>
      <c r="E1" s="262"/>
      <c r="F1" s="262"/>
      <c r="G1" s="262"/>
      <c r="H1" s="262"/>
      <c r="I1" s="262"/>
      <c r="J1" s="262"/>
      <c r="K1" s="262"/>
      <c r="L1" s="128"/>
    </row>
    <row r="2" spans="2:15" ht="12.75" customHeight="1">
      <c r="B2" s="264" t="s">
        <v>238</v>
      </c>
      <c r="C2" s="265"/>
      <c r="D2" s="265"/>
      <c r="E2" s="265"/>
      <c r="F2" s="265"/>
      <c r="G2" s="265"/>
      <c r="H2" s="265"/>
      <c r="I2" s="265"/>
      <c r="J2" s="265"/>
      <c r="K2" s="265"/>
      <c r="L2" s="356"/>
    </row>
    <row r="3" spans="2:15" ht="12.75" customHeight="1">
      <c r="B3" s="264"/>
      <c r="C3" s="265"/>
      <c r="D3" s="265"/>
      <c r="E3" s="265"/>
      <c r="F3" s="265"/>
      <c r="G3" s="265"/>
      <c r="H3" s="265"/>
      <c r="I3" s="265"/>
      <c r="J3" s="265"/>
      <c r="K3" s="265"/>
      <c r="L3" s="356"/>
    </row>
    <row r="4" spans="2:15" ht="12.75" customHeight="1">
      <c r="B4" s="264"/>
      <c r="C4" s="265"/>
      <c r="D4" s="265"/>
      <c r="E4" s="265"/>
      <c r="F4" s="265"/>
      <c r="G4" s="265"/>
      <c r="H4" s="265"/>
      <c r="I4" s="265"/>
      <c r="J4" s="265"/>
      <c r="K4" s="265"/>
      <c r="L4" s="356"/>
    </row>
    <row r="5" spans="2:15" ht="15">
      <c r="B5" s="276" t="s">
        <v>25</v>
      </c>
      <c r="C5" s="277"/>
      <c r="D5" s="296"/>
      <c r="E5" s="360" t="str">
        <f>Orçamento!C5</f>
        <v>Pavimentação de Ruas diversas no Município de Porto União</v>
      </c>
      <c r="F5" s="361"/>
      <c r="G5" s="361"/>
      <c r="H5" s="361"/>
      <c r="I5" s="361"/>
      <c r="J5" s="361"/>
      <c r="K5" s="361"/>
      <c r="L5" s="362"/>
    </row>
    <row r="6" spans="2:15" ht="15">
      <c r="B6" s="355" t="s">
        <v>24</v>
      </c>
      <c r="C6" s="293"/>
      <c r="D6" s="294"/>
      <c r="E6" s="357" t="s">
        <v>26</v>
      </c>
      <c r="F6" s="358"/>
      <c r="G6" s="358"/>
      <c r="H6" s="358"/>
      <c r="I6" s="358"/>
      <c r="J6" s="358"/>
      <c r="K6" s="358"/>
      <c r="L6" s="359"/>
    </row>
    <row r="7" spans="2:15" ht="14.25" customHeight="1">
      <c r="B7" s="403" t="s">
        <v>45</v>
      </c>
      <c r="C7" s="404"/>
      <c r="D7" s="404"/>
      <c r="E7" s="404"/>
      <c r="F7" s="404"/>
      <c r="G7" s="404"/>
      <c r="H7" s="404"/>
      <c r="I7" s="404"/>
      <c r="J7" s="404"/>
      <c r="K7" s="404"/>
      <c r="L7" s="405"/>
    </row>
    <row r="8" spans="2:15" ht="24" customHeight="1">
      <c r="B8" s="406"/>
      <c r="C8" s="407"/>
      <c r="D8" s="407"/>
      <c r="E8" s="407"/>
      <c r="F8" s="407"/>
      <c r="G8" s="408"/>
      <c r="H8" s="409" t="s">
        <v>277</v>
      </c>
      <c r="I8" s="410"/>
      <c r="J8" s="411"/>
      <c r="K8" s="409" t="s">
        <v>276</v>
      </c>
      <c r="L8" s="412"/>
    </row>
    <row r="9" spans="2:15" ht="24" customHeight="1">
      <c r="B9" s="406"/>
      <c r="C9" s="407"/>
      <c r="D9" s="407"/>
      <c r="E9" s="407"/>
      <c r="F9" s="407"/>
      <c r="G9" s="408"/>
      <c r="H9" s="413" t="s">
        <v>46</v>
      </c>
      <c r="I9" s="414"/>
      <c r="J9" s="415"/>
      <c r="K9" s="409" t="s">
        <v>47</v>
      </c>
      <c r="L9" s="412"/>
    </row>
    <row r="10" spans="2:15" ht="12.2" customHeight="1">
      <c r="B10" s="396" t="s">
        <v>48</v>
      </c>
      <c r="C10" s="397"/>
      <c r="D10" s="397"/>
      <c r="E10" s="397"/>
      <c r="F10" s="397"/>
      <c r="G10" s="397"/>
      <c r="H10" s="397"/>
      <c r="I10" s="397"/>
      <c r="J10" s="397"/>
      <c r="K10" s="397"/>
      <c r="L10" s="398"/>
    </row>
    <row r="11" spans="2:15" ht="12.2" customHeight="1">
      <c r="B11" s="399" t="s">
        <v>3</v>
      </c>
      <c r="C11" s="400" t="s">
        <v>49</v>
      </c>
      <c r="D11" s="400"/>
      <c r="E11" s="400" t="s">
        <v>6</v>
      </c>
      <c r="F11" s="400" t="s">
        <v>50</v>
      </c>
      <c r="G11" s="400"/>
      <c r="H11" s="400" t="s">
        <v>51</v>
      </c>
      <c r="I11" s="401" t="s">
        <v>52</v>
      </c>
      <c r="J11" s="401"/>
      <c r="K11" s="401"/>
      <c r="L11" s="402"/>
    </row>
    <row r="12" spans="2:15" ht="24" customHeight="1">
      <c r="B12" s="399"/>
      <c r="C12" s="400"/>
      <c r="D12" s="400"/>
      <c r="E12" s="400"/>
      <c r="F12" s="400"/>
      <c r="G12" s="400"/>
      <c r="H12" s="400"/>
      <c r="I12" s="400" t="s">
        <v>53</v>
      </c>
      <c r="J12" s="400"/>
      <c r="K12" s="400"/>
      <c r="L12" s="130" t="s">
        <v>54</v>
      </c>
    </row>
    <row r="13" spans="2:15" ht="12" customHeight="1">
      <c r="B13" s="131" t="s">
        <v>55</v>
      </c>
      <c r="C13" s="394" t="s">
        <v>56</v>
      </c>
      <c r="D13" s="394"/>
      <c r="E13" s="124">
        <v>1</v>
      </c>
      <c r="F13" s="395">
        <v>2</v>
      </c>
      <c r="G13" s="395"/>
      <c r="H13" s="124">
        <v>1</v>
      </c>
      <c r="I13" s="388">
        <v>218.6755</v>
      </c>
      <c r="J13" s="388"/>
      <c r="K13" s="388"/>
      <c r="L13" s="132">
        <f t="shared" ref="L13:L19" si="0">TRUNC((220/60)*E13*F13*H13*I13,2)</f>
        <v>1603.62</v>
      </c>
      <c r="O13" s="37"/>
    </row>
    <row r="14" spans="2:15" ht="12" customHeight="1">
      <c r="B14" s="131" t="s">
        <v>57</v>
      </c>
      <c r="C14" s="394" t="s">
        <v>58</v>
      </c>
      <c r="D14" s="394"/>
      <c r="E14" s="124">
        <v>1</v>
      </c>
      <c r="F14" s="395">
        <v>2</v>
      </c>
      <c r="G14" s="395"/>
      <c r="H14" s="121">
        <v>0.5</v>
      </c>
      <c r="I14" s="388">
        <f>I13</f>
        <v>218.6755</v>
      </c>
      <c r="J14" s="388"/>
      <c r="K14" s="388"/>
      <c r="L14" s="132">
        <f t="shared" si="0"/>
        <v>801.81</v>
      </c>
      <c r="O14" s="37"/>
    </row>
    <row r="15" spans="2:15" ht="12" customHeight="1">
      <c r="B15" s="131" t="s">
        <v>59</v>
      </c>
      <c r="C15" s="394" t="s">
        <v>60</v>
      </c>
      <c r="D15" s="394"/>
      <c r="E15" s="124">
        <v>1</v>
      </c>
      <c r="F15" s="395">
        <v>2</v>
      </c>
      <c r="G15" s="395"/>
      <c r="H15" s="124">
        <v>1</v>
      </c>
      <c r="I15" s="388">
        <f>I14</f>
        <v>218.6755</v>
      </c>
      <c r="J15" s="388"/>
      <c r="K15" s="388"/>
      <c r="L15" s="132">
        <f t="shared" si="0"/>
        <v>1603.62</v>
      </c>
      <c r="O15" s="37"/>
    </row>
    <row r="16" spans="2:15" ht="12" customHeight="1">
      <c r="B16" s="131" t="s">
        <v>61</v>
      </c>
      <c r="C16" s="394" t="s">
        <v>62</v>
      </c>
      <c r="D16" s="394"/>
      <c r="E16" s="124">
        <v>1</v>
      </c>
      <c r="F16" s="395">
        <v>2</v>
      </c>
      <c r="G16" s="395"/>
      <c r="H16" s="121">
        <v>0.5</v>
      </c>
      <c r="I16" s="388">
        <f>I15</f>
        <v>218.6755</v>
      </c>
      <c r="J16" s="388"/>
      <c r="K16" s="388"/>
      <c r="L16" s="132">
        <f t="shared" si="0"/>
        <v>801.81</v>
      </c>
      <c r="O16" s="37"/>
    </row>
    <row r="17" spans="2:15" ht="12" customHeight="1">
      <c r="B17" s="131" t="s">
        <v>63</v>
      </c>
      <c r="C17" s="394" t="s">
        <v>64</v>
      </c>
      <c r="D17" s="394"/>
      <c r="E17" s="124">
        <v>1</v>
      </c>
      <c r="F17" s="395">
        <v>1</v>
      </c>
      <c r="G17" s="395"/>
      <c r="H17" s="124">
        <v>1</v>
      </c>
      <c r="I17" s="388">
        <f>ADM!H35</f>
        <v>26.1173</v>
      </c>
      <c r="J17" s="388"/>
      <c r="K17" s="388"/>
      <c r="L17" s="132">
        <f t="shared" si="0"/>
        <v>95.76</v>
      </c>
      <c r="O17" s="37"/>
    </row>
    <row r="18" spans="2:15" ht="12" customHeight="1">
      <c r="B18" s="131" t="s">
        <v>65</v>
      </c>
      <c r="C18" s="394" t="s">
        <v>66</v>
      </c>
      <c r="D18" s="394"/>
      <c r="E18" s="124">
        <v>1</v>
      </c>
      <c r="F18" s="395">
        <v>1</v>
      </c>
      <c r="G18" s="395"/>
      <c r="H18" s="124">
        <v>1</v>
      </c>
      <c r="I18" s="388">
        <f>ADM!H61</f>
        <v>50.9268</v>
      </c>
      <c r="J18" s="388"/>
      <c r="K18" s="388"/>
      <c r="L18" s="132">
        <f t="shared" si="0"/>
        <v>186.73</v>
      </c>
      <c r="O18" s="37"/>
    </row>
    <row r="19" spans="2:15" ht="12" customHeight="1">
      <c r="B19" s="133" t="s">
        <v>67</v>
      </c>
      <c r="C19" s="386" t="s">
        <v>68</v>
      </c>
      <c r="D19" s="386"/>
      <c r="E19" s="125">
        <v>1</v>
      </c>
      <c r="F19" s="387">
        <v>1</v>
      </c>
      <c r="G19" s="387"/>
      <c r="H19" s="125">
        <v>1</v>
      </c>
      <c r="I19" s="388">
        <v>151.86449999999999</v>
      </c>
      <c r="J19" s="388"/>
      <c r="K19" s="388"/>
      <c r="L19" s="132">
        <f t="shared" si="0"/>
        <v>556.83000000000004</v>
      </c>
      <c r="O19" s="37"/>
    </row>
    <row r="20" spans="2:15" ht="12" customHeight="1">
      <c r="B20" s="389" t="s">
        <v>69</v>
      </c>
      <c r="C20" s="390"/>
      <c r="D20" s="390"/>
      <c r="E20" s="390"/>
      <c r="F20" s="390"/>
      <c r="G20" s="390"/>
      <c r="H20" s="390"/>
      <c r="I20" s="390"/>
      <c r="J20" s="390"/>
      <c r="K20" s="390"/>
      <c r="L20" s="134">
        <f>SUM(L13:L19)</f>
        <v>5650.1799999999994</v>
      </c>
    </row>
    <row r="21" spans="2:15" ht="24" customHeight="1">
      <c r="B21" s="391" t="s">
        <v>70</v>
      </c>
      <c r="C21" s="392"/>
      <c r="D21" s="392"/>
      <c r="E21" s="392"/>
      <c r="F21" s="392"/>
      <c r="G21" s="392"/>
      <c r="H21" s="392"/>
      <c r="I21" s="392"/>
      <c r="J21" s="392"/>
      <c r="K21" s="392"/>
      <c r="L21" s="393"/>
    </row>
    <row r="22" spans="2:15" ht="12.2" customHeight="1">
      <c r="B22" s="135" t="s">
        <v>230</v>
      </c>
      <c r="L22" s="129"/>
    </row>
    <row r="23" spans="2:15" ht="12" customHeight="1">
      <c r="B23" s="136" t="s">
        <v>71</v>
      </c>
      <c r="C23" s="38" t="s">
        <v>72</v>
      </c>
      <c r="D23" s="382" t="s">
        <v>73</v>
      </c>
      <c r="E23" s="382"/>
      <c r="F23" s="382"/>
      <c r="G23" s="38" t="s">
        <v>74</v>
      </c>
      <c r="H23" s="383" t="s">
        <v>75</v>
      </c>
      <c r="I23" s="383"/>
      <c r="J23" s="39" t="s">
        <v>69</v>
      </c>
      <c r="L23" s="129"/>
    </row>
    <row r="24" spans="2:15" ht="12" customHeight="1">
      <c r="B24" s="137" t="s">
        <v>76</v>
      </c>
      <c r="C24" s="40" t="s">
        <v>77</v>
      </c>
      <c r="D24" s="384">
        <v>1</v>
      </c>
      <c r="E24" s="384"/>
      <c r="F24" s="384"/>
      <c r="G24" s="41" t="s">
        <v>78</v>
      </c>
      <c r="H24" s="385">
        <v>125.63</v>
      </c>
      <c r="I24" s="385"/>
      <c r="J24" s="42">
        <f>TRUNC(H24*D24,2)</f>
        <v>125.63</v>
      </c>
      <c r="L24" s="129"/>
    </row>
    <row r="25" spans="2:15" ht="12" customHeight="1">
      <c r="B25" s="138" t="s">
        <v>79</v>
      </c>
      <c r="C25" s="43" t="s">
        <v>187</v>
      </c>
      <c r="D25" s="376">
        <v>1</v>
      </c>
      <c r="E25" s="376"/>
      <c r="F25" s="376"/>
      <c r="G25" s="44" t="s">
        <v>78</v>
      </c>
      <c r="H25" s="377">
        <f>H24</f>
        <v>125.63</v>
      </c>
      <c r="I25" s="377"/>
      <c r="J25" s="42">
        <f t="shared" ref="J25:J27" si="1">TRUNC(H25*D25,2)</f>
        <v>125.63</v>
      </c>
      <c r="L25" s="129"/>
    </row>
    <row r="26" spans="2:15" ht="12" customHeight="1">
      <c r="B26" s="138" t="s">
        <v>80</v>
      </c>
      <c r="C26" s="43" t="s">
        <v>81</v>
      </c>
      <c r="D26" s="376">
        <v>1</v>
      </c>
      <c r="E26" s="376"/>
      <c r="F26" s="376"/>
      <c r="G26" s="44" t="s">
        <v>78</v>
      </c>
      <c r="H26" s="377">
        <f>H24</f>
        <v>125.63</v>
      </c>
      <c r="I26" s="377"/>
      <c r="J26" s="42">
        <f t="shared" si="1"/>
        <v>125.63</v>
      </c>
      <c r="L26" s="129"/>
    </row>
    <row r="27" spans="2:15" ht="12" customHeight="1">
      <c r="B27" s="138">
        <v>4</v>
      </c>
      <c r="C27" s="45" t="s">
        <v>82</v>
      </c>
      <c r="D27" s="378">
        <v>1</v>
      </c>
      <c r="E27" s="378"/>
      <c r="F27" s="378"/>
      <c r="G27" s="46" t="s">
        <v>78</v>
      </c>
      <c r="H27" s="379">
        <f>H24</f>
        <v>125.63</v>
      </c>
      <c r="I27" s="379"/>
      <c r="J27" s="42">
        <f t="shared" si="1"/>
        <v>125.63</v>
      </c>
      <c r="L27" s="129"/>
    </row>
    <row r="28" spans="2:15" ht="12" customHeight="1">
      <c r="B28" s="139"/>
      <c r="C28" s="126"/>
      <c r="D28" s="380"/>
      <c r="E28" s="380"/>
      <c r="F28" s="380"/>
      <c r="G28" s="126"/>
      <c r="H28" s="381" t="s">
        <v>69</v>
      </c>
      <c r="I28" s="381"/>
      <c r="J28" s="47">
        <f>SUM(J24:J27)</f>
        <v>502.52</v>
      </c>
      <c r="L28" s="129"/>
    </row>
    <row r="29" spans="2:15" ht="12" customHeight="1">
      <c r="B29" s="369" t="s">
        <v>231</v>
      </c>
      <c r="C29" s="370"/>
      <c r="D29" s="370"/>
      <c r="E29" s="370"/>
      <c r="F29" s="370"/>
      <c r="G29" s="370"/>
      <c r="H29" s="370"/>
      <c r="I29" s="370"/>
      <c r="J29" s="370"/>
      <c r="K29" s="370"/>
      <c r="L29" s="371"/>
    </row>
    <row r="30" spans="2:15" ht="12" customHeight="1">
      <c r="B30" s="140" t="s">
        <v>71</v>
      </c>
      <c r="C30" s="104" t="s">
        <v>83</v>
      </c>
      <c r="D30" s="372" t="s">
        <v>84</v>
      </c>
      <c r="E30" s="372"/>
      <c r="F30" s="373"/>
      <c r="G30" s="123"/>
      <c r="H30" s="365"/>
      <c r="I30" s="365"/>
      <c r="L30" s="129"/>
    </row>
    <row r="31" spans="2:15" ht="12" customHeight="1">
      <c r="B31" s="139"/>
      <c r="C31" s="40" t="s">
        <v>85</v>
      </c>
      <c r="D31" s="374">
        <f>L20</f>
        <v>5650.1799999999994</v>
      </c>
      <c r="E31" s="374"/>
      <c r="F31" s="375"/>
      <c r="G31" s="123"/>
      <c r="H31" s="365"/>
      <c r="I31" s="365"/>
      <c r="L31" s="129"/>
    </row>
    <row r="32" spans="2:15" ht="12" customHeight="1">
      <c r="B32" s="141"/>
      <c r="C32" s="45" t="s">
        <v>86</v>
      </c>
      <c r="D32" s="363">
        <f>J28</f>
        <v>502.52</v>
      </c>
      <c r="E32" s="363"/>
      <c r="F32" s="364"/>
      <c r="G32" s="123"/>
      <c r="H32" s="365"/>
      <c r="I32" s="365"/>
      <c r="L32" s="129"/>
    </row>
    <row r="33" spans="2:12" ht="13.5" thickBot="1">
      <c r="B33" s="142"/>
      <c r="C33" s="143" t="s">
        <v>69</v>
      </c>
      <c r="D33" s="366">
        <f>D32+D31</f>
        <v>6152.6999999999989</v>
      </c>
      <c r="E33" s="366"/>
      <c r="F33" s="367"/>
      <c r="G33" s="144"/>
      <c r="H33" s="368"/>
      <c r="I33" s="368"/>
      <c r="J33" s="145"/>
      <c r="K33" s="145"/>
      <c r="L33" s="146"/>
    </row>
  </sheetData>
  <mergeCells count="64">
    <mergeCell ref="B7:L7"/>
    <mergeCell ref="B8:G9"/>
    <mergeCell ref="H8:J8"/>
    <mergeCell ref="K8:L8"/>
    <mergeCell ref="H9:J9"/>
    <mergeCell ref="K9:L9"/>
    <mergeCell ref="B10:L10"/>
    <mergeCell ref="B11:B12"/>
    <mergeCell ref="C11:D12"/>
    <mergeCell ref="E11:E12"/>
    <mergeCell ref="F11:G12"/>
    <mergeCell ref="H11:H12"/>
    <mergeCell ref="I11:L11"/>
    <mergeCell ref="I12:K12"/>
    <mergeCell ref="C13:D13"/>
    <mergeCell ref="F13:G13"/>
    <mergeCell ref="I13:K13"/>
    <mergeCell ref="C14:D14"/>
    <mergeCell ref="F14:G14"/>
    <mergeCell ref="I14:K14"/>
    <mergeCell ref="C15:D15"/>
    <mergeCell ref="F15:G15"/>
    <mergeCell ref="I15:K15"/>
    <mergeCell ref="C16:D16"/>
    <mergeCell ref="F16:G16"/>
    <mergeCell ref="I16:K16"/>
    <mergeCell ref="C17:D17"/>
    <mergeCell ref="F17:G17"/>
    <mergeCell ref="I17:K17"/>
    <mergeCell ref="C18:D18"/>
    <mergeCell ref="F18:G18"/>
    <mergeCell ref="I18:K18"/>
    <mergeCell ref="C19:D19"/>
    <mergeCell ref="F19:G19"/>
    <mergeCell ref="I19:K19"/>
    <mergeCell ref="B20:K20"/>
    <mergeCell ref="B21:L21"/>
    <mergeCell ref="D23:F23"/>
    <mergeCell ref="H23:I23"/>
    <mergeCell ref="D24:F24"/>
    <mergeCell ref="H24:I24"/>
    <mergeCell ref="D25:F25"/>
    <mergeCell ref="H25:I25"/>
    <mergeCell ref="D26:F26"/>
    <mergeCell ref="H26:I26"/>
    <mergeCell ref="D27:F27"/>
    <mergeCell ref="H27:I27"/>
    <mergeCell ref="D28:F28"/>
    <mergeCell ref="H28:I28"/>
    <mergeCell ref="D32:F32"/>
    <mergeCell ref="H32:I32"/>
    <mergeCell ref="D33:F33"/>
    <mergeCell ref="H33:I33"/>
    <mergeCell ref="B29:L29"/>
    <mergeCell ref="D30:F30"/>
    <mergeCell ref="H30:I30"/>
    <mergeCell ref="D31:F31"/>
    <mergeCell ref="H31:I31"/>
    <mergeCell ref="B1:K1"/>
    <mergeCell ref="B5:D5"/>
    <mergeCell ref="B6:D6"/>
    <mergeCell ref="B2:L4"/>
    <mergeCell ref="E6:L6"/>
    <mergeCell ref="E5:L5"/>
  </mergeCells>
  <pageMargins left="0.70866141732283472" right="0.98425196850393704" top="1.5748031496062993" bottom="0.74803149606299213" header="0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10</vt:i4>
      </vt:variant>
    </vt:vector>
  </HeadingPairs>
  <TitlesOfParts>
    <vt:vector size="17" baseType="lpstr">
      <vt:lpstr>Orçamento</vt:lpstr>
      <vt:lpstr>Ligantes</vt:lpstr>
      <vt:lpstr>Momentos Transporte</vt:lpstr>
      <vt:lpstr>ADM</vt:lpstr>
      <vt:lpstr>DMT</vt:lpstr>
      <vt:lpstr>BDI</vt:lpstr>
      <vt:lpstr>MOB</vt:lpstr>
      <vt:lpstr>ADM!Area_de_impressao</vt:lpstr>
      <vt:lpstr>BDI!Area_de_impressao</vt:lpstr>
      <vt:lpstr>DMT!Area_de_impressao</vt:lpstr>
      <vt:lpstr>Ligantes!Area_de_impressao</vt:lpstr>
      <vt:lpstr>MOB!Area_de_impressao</vt:lpstr>
      <vt:lpstr>'Momentos Transporte'!Area_de_impressao</vt:lpstr>
      <vt:lpstr>Orçamento!Area_de_impressao</vt:lpstr>
      <vt:lpstr>ADM!Titulos_de_impressao</vt:lpstr>
      <vt:lpstr>DMT!Titulos_de_impressao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</dc:creator>
  <cp:lastModifiedBy>Vinícius André Makiak</cp:lastModifiedBy>
  <cp:lastPrinted>2021-09-01T12:31:40Z</cp:lastPrinted>
  <dcterms:created xsi:type="dcterms:W3CDTF">2019-08-09T13:16:45Z</dcterms:created>
  <dcterms:modified xsi:type="dcterms:W3CDTF">2021-09-01T14:50:11Z</dcterms:modified>
</cp:coreProperties>
</file>