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d1adb2c6d5ab0ab3/PROJETOS EDUCAÇÃO/17 - AMPLIAÇÃO SOBRAL E HERMÍNIO/04 PARA LICITAÇÃO AMPLIAÇÃO NE JOÃO FERNANDO SOBRAL/"/>
    </mc:Choice>
  </mc:AlternateContent>
  <xr:revisionPtr revIDLastSave="10903" documentId="13_ncr:1_{A968371B-C12D-4338-8846-7955339527DF}" xr6:coauthVersionLast="47" xr6:coauthVersionMax="47" xr10:uidLastSave="{9848FE17-7F1E-442E-8CD4-672C72F7F20A}"/>
  <bookViews>
    <workbookView xWindow="-120" yWindow="-120" windowWidth="29040" windowHeight="15840" xr2:uid="{00000000-000D-0000-FFFF-FFFF00000000}"/>
  </bookViews>
  <sheets>
    <sheet name="ORÇ. SOBRAL" sheetId="2" r:id="rId1"/>
    <sheet name="CRON. SOBRAL" sheetId="4" r:id="rId2"/>
  </sheets>
  <definedNames>
    <definedName name="_xlnm._FilterDatabase" localSheetId="0" hidden="1">'ORÇ. SOBRAL'!$B$8:$J$8</definedName>
    <definedName name="_xlnm.Print_Area" localSheetId="1">'CRON. SOBRAL'!$B$1:$K$27</definedName>
    <definedName name="_xlnm.Print_Area" localSheetId="0">'ORÇ. SOBRAL'!$C$1:$I$220</definedName>
    <definedName name="_xlnm.Print_Titles" localSheetId="1">'CRON. SOBRAL'!$B:$E,'CRON. SOBRAL'!$1:$9</definedName>
    <definedName name="_xlnm.Print_Titles" localSheetId="0">'ORÇ. SOBRAL'!$1:$8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1" i="2" l="1"/>
  <c r="I121" i="2" s="1"/>
  <c r="H99" i="2"/>
  <c r="I99" i="2" s="1"/>
  <c r="H77" i="2"/>
  <c r="I77" i="2" s="1"/>
  <c r="H55" i="2"/>
  <c r="I55" i="2" s="1"/>
  <c r="H122" i="2"/>
  <c r="I122" i="2" s="1"/>
  <c r="H100" i="2"/>
  <c r="I100" i="2" s="1"/>
  <c r="H78" i="2"/>
  <c r="I78" i="2" s="1"/>
  <c r="H56" i="2"/>
  <c r="I56" i="2" s="1"/>
  <c r="H126" i="2"/>
  <c r="F126" i="2"/>
  <c r="H124" i="2"/>
  <c r="F124" i="2"/>
  <c r="H104" i="2"/>
  <c r="F104" i="2"/>
  <c r="H102" i="2"/>
  <c r="F102" i="2"/>
  <c r="H82" i="2"/>
  <c r="F82" i="2"/>
  <c r="H80" i="2"/>
  <c r="F80" i="2"/>
  <c r="F60" i="2"/>
  <c r="F58" i="2"/>
  <c r="H60" i="2"/>
  <c r="H58" i="2"/>
  <c r="H185" i="2"/>
  <c r="I185" i="2" s="1"/>
  <c r="H184" i="2"/>
  <c r="I184" i="2" s="1"/>
  <c r="H183" i="2"/>
  <c r="I183" i="2" s="1"/>
  <c r="H182" i="2"/>
  <c r="I182" i="2" s="1"/>
  <c r="H181" i="2"/>
  <c r="I181" i="2" s="1"/>
  <c r="H180" i="2"/>
  <c r="I180" i="2" s="1"/>
  <c r="H179" i="2"/>
  <c r="I179" i="2" s="1"/>
  <c r="H178" i="2"/>
  <c r="I178" i="2" s="1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I172" i="2" s="1"/>
  <c r="H171" i="2"/>
  <c r="I171" i="2" s="1"/>
  <c r="H170" i="2"/>
  <c r="I170" i="2" s="1"/>
  <c r="H169" i="2"/>
  <c r="I169" i="2" s="1"/>
  <c r="H168" i="2"/>
  <c r="I168" i="2" s="1"/>
  <c r="H167" i="2"/>
  <c r="I167" i="2" s="1"/>
  <c r="I186" i="2" l="1"/>
  <c r="I58" i="2"/>
  <c r="I60" i="2"/>
  <c r="I82" i="2"/>
  <c r="I104" i="2"/>
  <c r="I126" i="2"/>
  <c r="I80" i="2"/>
  <c r="I102" i="2"/>
  <c r="I124" i="2"/>
  <c r="H26" i="2" l="1"/>
  <c r="I26" i="2" s="1"/>
  <c r="H29" i="2"/>
  <c r="I29" i="2" s="1"/>
  <c r="H27" i="2"/>
  <c r="I27" i="2" s="1"/>
  <c r="H19" i="2" l="1"/>
  <c r="I19" i="2" s="1"/>
  <c r="H20" i="2"/>
  <c r="I20" i="2" s="1"/>
  <c r="F190" i="2"/>
  <c r="F191" i="2"/>
  <c r="D16" i="4"/>
  <c r="H197" i="2"/>
  <c r="I197" i="2" s="1"/>
  <c r="H138" i="2"/>
  <c r="H137" i="2"/>
  <c r="H136" i="2"/>
  <c r="H135" i="2"/>
  <c r="H134" i="2"/>
  <c r="H131" i="2"/>
  <c r="H130" i="2"/>
  <c r="H129" i="2"/>
  <c r="H118" i="2"/>
  <c r="H117" i="2"/>
  <c r="H115" i="2"/>
  <c r="H114" i="2"/>
  <c r="H112" i="2"/>
  <c r="H111" i="2"/>
  <c r="H108" i="2"/>
  <c r="H96" i="2"/>
  <c r="H95" i="2"/>
  <c r="H93" i="2"/>
  <c r="H92" i="2"/>
  <c r="H90" i="2"/>
  <c r="H89" i="2"/>
  <c r="H86" i="2"/>
  <c r="H74" i="2"/>
  <c r="H73" i="2"/>
  <c r="H71" i="2"/>
  <c r="H70" i="2"/>
  <c r="H69" i="2"/>
  <c r="H68" i="2"/>
  <c r="H67" i="2"/>
  <c r="H64" i="2"/>
  <c r="H63" i="2"/>
  <c r="I135" i="2" l="1"/>
  <c r="H119" i="2"/>
  <c r="I119" i="2" s="1"/>
  <c r="H113" i="2"/>
  <c r="I113" i="2" s="1"/>
  <c r="H107" i="2"/>
  <c r="I107" i="2" s="1"/>
  <c r="H72" i="2"/>
  <c r="I72" i="2" s="1"/>
  <c r="H94" i="2"/>
  <c r="I94" i="2" s="1"/>
  <c r="H116" i="2"/>
  <c r="I116" i="2" s="1"/>
  <c r="I130" i="2"/>
  <c r="H75" i="2"/>
  <c r="I75" i="2" s="1"/>
  <c r="H139" i="2"/>
  <c r="I139" i="2" s="1"/>
  <c r="H133" i="2"/>
  <c r="I133" i="2" s="1"/>
  <c r="I63" i="2"/>
  <c r="I69" i="2"/>
  <c r="I112" i="2"/>
  <c r="I118" i="2"/>
  <c r="I134" i="2"/>
  <c r="H97" i="2"/>
  <c r="I97" i="2" s="1"/>
  <c r="H91" i="2"/>
  <c r="I91" i="2" s="1"/>
  <c r="H85" i="2"/>
  <c r="I85" i="2" s="1"/>
  <c r="I67" i="2"/>
  <c r="I73" i="2"/>
  <c r="I68" i="2"/>
  <c r="I89" i="2"/>
  <c r="I95" i="2"/>
  <c r="I90" i="2"/>
  <c r="I96" i="2"/>
  <c r="I111" i="2"/>
  <c r="I117" i="2"/>
  <c r="I74" i="2"/>
  <c r="I136" i="2"/>
  <c r="I131" i="2"/>
  <c r="I137" i="2"/>
  <c r="I138" i="2"/>
  <c r="I129" i="2"/>
  <c r="I108" i="2"/>
  <c r="I114" i="2"/>
  <c r="I115" i="2"/>
  <c r="I86" i="2"/>
  <c r="I92" i="2"/>
  <c r="I93" i="2"/>
  <c r="I64" i="2"/>
  <c r="I70" i="2"/>
  <c r="I71" i="2"/>
  <c r="H123" i="2" l="1"/>
  <c r="I123" i="2" s="1"/>
  <c r="H101" i="2"/>
  <c r="I101" i="2" s="1"/>
  <c r="H79" i="2"/>
  <c r="I79" i="2" s="1"/>
  <c r="H125" i="2"/>
  <c r="I125" i="2" s="1"/>
  <c r="H103" i="2"/>
  <c r="I103" i="2" s="1"/>
  <c r="H81" i="2"/>
  <c r="I81" i="2" s="1"/>
  <c r="H120" i="2" l="1"/>
  <c r="I120" i="2" s="1"/>
  <c r="H98" i="2"/>
  <c r="I98" i="2" s="1"/>
  <c r="H76" i="2"/>
  <c r="I76" i="2" s="1"/>
  <c r="H57" i="2"/>
  <c r="I57" i="2" s="1"/>
  <c r="H54" i="2"/>
  <c r="B6" i="4"/>
  <c r="B5" i="4"/>
  <c r="H59" i="2"/>
  <c r="H53" i="2"/>
  <c r="H52" i="2"/>
  <c r="H51" i="2"/>
  <c r="H50" i="2"/>
  <c r="H49" i="2"/>
  <c r="H48" i="2"/>
  <c r="H47" i="2"/>
  <c r="H46" i="2"/>
  <c r="H45" i="2"/>
  <c r="H42" i="2"/>
  <c r="H41" i="2"/>
  <c r="I45" i="2" l="1"/>
  <c r="I51" i="2"/>
  <c r="I53" i="2"/>
  <c r="I47" i="2"/>
  <c r="I48" i="2"/>
  <c r="I41" i="2"/>
  <c r="I49" i="2"/>
  <c r="I59" i="2"/>
  <c r="I46" i="2"/>
  <c r="I52" i="2"/>
  <c r="I42" i="2"/>
  <c r="I50" i="2"/>
  <c r="I54" i="2"/>
  <c r="H202" i="2" l="1"/>
  <c r="H201" i="2"/>
  <c r="H195" i="2"/>
  <c r="H196" i="2"/>
  <c r="H190" i="2"/>
  <c r="H191" i="2"/>
  <c r="H153" i="2"/>
  <c r="H154" i="2"/>
  <c r="H155" i="2"/>
  <c r="H156" i="2"/>
  <c r="H157" i="2"/>
  <c r="H159" i="2"/>
  <c r="H160" i="2"/>
  <c r="H161" i="2"/>
  <c r="H162" i="2"/>
  <c r="H163" i="2"/>
  <c r="H145" i="2"/>
  <c r="H146" i="2"/>
  <c r="H147" i="2"/>
  <c r="H148" i="2"/>
  <c r="H144" i="2"/>
  <c r="H36" i="2"/>
  <c r="H32" i="2"/>
  <c r="H31" i="2"/>
  <c r="H30" i="2"/>
  <c r="H18" i="2"/>
  <c r="H14" i="2"/>
  <c r="H13" i="2"/>
  <c r="H206" i="2" l="1"/>
  <c r="I206" i="2" s="1"/>
  <c r="I13" i="2"/>
  <c r="H189" i="2" l="1"/>
  <c r="H66" i="2"/>
  <c r="I66" i="2" s="1"/>
  <c r="H110" i="2"/>
  <c r="I110" i="2" s="1"/>
  <c r="H88" i="2"/>
  <c r="I88" i="2" s="1"/>
  <c r="I157" i="2"/>
  <c r="I156" i="2"/>
  <c r="H21" i="2" l="1"/>
  <c r="I21" i="2" s="1"/>
  <c r="H44" i="2"/>
  <c r="I44" i="2" s="1"/>
  <c r="I155" i="2"/>
  <c r="H25" i="2" l="1"/>
  <c r="I25" i="2" s="1"/>
  <c r="H22" i="2"/>
  <c r="I22" i="2" s="1"/>
  <c r="H24" i="2"/>
  <c r="I24" i="2" s="1"/>
  <c r="I159" i="2"/>
  <c r="H158" i="2" l="1"/>
  <c r="I158" i="2" s="1"/>
  <c r="I161" i="2"/>
  <c r="I160" i="2"/>
  <c r="I195" i="2" l="1"/>
  <c r="H23" i="2" l="1"/>
  <c r="I23" i="2" s="1"/>
  <c r="I191" i="2"/>
  <c r="I190" i="2"/>
  <c r="H207" i="2" l="1"/>
  <c r="I202" i="2"/>
  <c r="I162" i="2" l="1"/>
  <c r="I153" i="2" l="1"/>
  <c r="H28" i="2" l="1"/>
  <c r="I28" i="2" s="1"/>
  <c r="H87" i="2" l="1"/>
  <c r="I87" i="2" s="1"/>
  <c r="I105" i="2" s="1"/>
  <c r="H65" i="2"/>
  <c r="I65" i="2" s="1"/>
  <c r="I83" i="2" s="1"/>
  <c r="H149" i="2"/>
  <c r="H132" i="2"/>
  <c r="I132" i="2" s="1"/>
  <c r="I140" i="2" s="1"/>
  <c r="H109" i="2"/>
  <c r="I109" i="2" s="1"/>
  <c r="I127" i="2" s="1"/>
  <c r="H43" i="2" l="1"/>
  <c r="I43" i="2" s="1"/>
  <c r="I61" i="2" s="1"/>
  <c r="I141" i="2" s="1"/>
  <c r="D13" i="4" l="1"/>
  <c r="I163" i="2"/>
  <c r="I196" i="2" l="1"/>
  <c r="I198" i="2" l="1"/>
  <c r="D18" i="4" s="1"/>
  <c r="I154" i="2"/>
  <c r="I164" i="2" l="1"/>
  <c r="D15" i="4" s="1"/>
  <c r="I31" i="2"/>
  <c r="I32" i="2"/>
  <c r="I30" i="2"/>
  <c r="I14" i="2" l="1"/>
  <c r="I15" i="2" s="1"/>
  <c r="I18" i="2"/>
  <c r="I33" i="2" s="1"/>
  <c r="D10" i="4" l="1"/>
  <c r="I189" i="2"/>
  <c r="I192" i="2" l="1"/>
  <c r="D17" i="4" s="1"/>
  <c r="J17" i="4" l="1"/>
  <c r="I147" i="2" l="1"/>
  <c r="I149" i="2"/>
  <c r="I148" i="2"/>
  <c r="I36" i="2" l="1"/>
  <c r="I37" i="2" l="1"/>
  <c r="D12" i="4" s="1"/>
  <c r="I207" i="2"/>
  <c r="I208" i="2" l="1"/>
  <c r="I146" i="2"/>
  <c r="I145" i="2"/>
  <c r="I144" i="2"/>
  <c r="I150" i="2" l="1"/>
  <c r="D14" i="4" s="1"/>
  <c r="D20" i="4"/>
  <c r="J15" i="4" l="1"/>
  <c r="I216" i="2" l="1"/>
  <c r="I217" i="2"/>
  <c r="I218" i="2"/>
  <c r="I219" i="2"/>
  <c r="I201" i="2" l="1"/>
  <c r="I203" i="2" s="1"/>
  <c r="I210" i="2" s="1"/>
  <c r="D19" i="4" l="1"/>
  <c r="H20" i="4"/>
  <c r="F20" i="4"/>
  <c r="J20" i="4"/>
  <c r="J19" i="4" l="1"/>
  <c r="H19" i="4"/>
  <c r="F19" i="4"/>
  <c r="H15" i="4"/>
  <c r="F15" i="4"/>
  <c r="H14" i="4"/>
  <c r="J14" i="4"/>
  <c r="F14" i="4"/>
  <c r="F16" i="4" l="1"/>
  <c r="H16" i="4"/>
  <c r="J16" i="4"/>
  <c r="F17" i="4"/>
  <c r="H17" i="4"/>
  <c r="F18" i="4" l="1"/>
  <c r="J18" i="4"/>
  <c r="H18" i="4"/>
  <c r="D11" i="4" l="1"/>
  <c r="D21" i="4" s="1"/>
  <c r="J99" i="2" l="1"/>
  <c r="J121" i="2"/>
  <c r="J55" i="2"/>
  <c r="J77" i="2"/>
  <c r="J100" i="2"/>
  <c r="J122" i="2"/>
  <c r="J56" i="2"/>
  <c r="J78" i="2"/>
  <c r="J124" i="2"/>
  <c r="J125" i="2"/>
  <c r="J126" i="2"/>
  <c r="J123" i="2"/>
  <c r="J102" i="2"/>
  <c r="J103" i="2"/>
  <c r="J104" i="2"/>
  <c r="J101" i="2"/>
  <c r="J60" i="2"/>
  <c r="J82" i="2"/>
  <c r="J80" i="2"/>
  <c r="J81" i="2"/>
  <c r="J79" i="2"/>
  <c r="J58" i="2"/>
  <c r="J29" i="2"/>
  <c r="J179" i="2"/>
  <c r="J173" i="2"/>
  <c r="J178" i="2"/>
  <c r="J172" i="2"/>
  <c r="J177" i="2"/>
  <c r="J180" i="2"/>
  <c r="J174" i="2"/>
  <c r="J171" i="2"/>
  <c r="J176" i="2"/>
  <c r="J170" i="2"/>
  <c r="J175" i="2"/>
  <c r="J169" i="2"/>
  <c r="J167" i="2"/>
  <c r="J27" i="2"/>
  <c r="J28" i="2"/>
  <c r="J25" i="2"/>
  <c r="J26" i="2"/>
  <c r="J21" i="2"/>
  <c r="J24" i="2"/>
  <c r="J20" i="2"/>
  <c r="J23" i="2"/>
  <c r="J19" i="2"/>
  <c r="J22" i="2"/>
  <c r="J11" i="4"/>
  <c r="F11" i="4"/>
  <c r="H11" i="4"/>
  <c r="J131" i="2"/>
  <c r="J135" i="2"/>
  <c r="J129" i="2"/>
  <c r="J130" i="2"/>
  <c r="J132" i="2"/>
  <c r="J138" i="2"/>
  <c r="J133" i="2"/>
  <c r="J137" i="2"/>
  <c r="J139" i="2"/>
  <c r="J134" i="2"/>
  <c r="J136" i="2"/>
  <c r="J91" i="2"/>
  <c r="J117" i="2"/>
  <c r="J93" i="2"/>
  <c r="J107" i="2"/>
  <c r="J85" i="2"/>
  <c r="J66" i="2"/>
  <c r="J69" i="2"/>
  <c r="J112" i="2"/>
  <c r="J95" i="2"/>
  <c r="J110" i="2"/>
  <c r="J92" i="2"/>
  <c r="J64" i="2"/>
  <c r="J116" i="2"/>
  <c r="J98" i="2"/>
  <c r="J74" i="2"/>
  <c r="J70" i="2"/>
  <c r="J90" i="2"/>
  <c r="J86" i="2"/>
  <c r="J67" i="2"/>
  <c r="J113" i="2"/>
  <c r="J109" i="2"/>
  <c r="J119" i="2"/>
  <c r="J75" i="2"/>
  <c r="J65" i="2"/>
  <c r="J118" i="2"/>
  <c r="J71" i="2"/>
  <c r="J72" i="2"/>
  <c r="J87" i="2"/>
  <c r="J76" i="2"/>
  <c r="J114" i="2"/>
  <c r="J115" i="2"/>
  <c r="J94" i="2"/>
  <c r="J111" i="2"/>
  <c r="J120" i="2"/>
  <c r="J96" i="2"/>
  <c r="J89" i="2"/>
  <c r="J97" i="2"/>
  <c r="J68" i="2"/>
  <c r="J73" i="2"/>
  <c r="J88" i="2"/>
  <c r="J108" i="2"/>
  <c r="J63" i="2"/>
  <c r="J57" i="2"/>
  <c r="J47" i="2"/>
  <c r="J43" i="2"/>
  <c r="J44" i="2"/>
  <c r="J141" i="2"/>
  <c r="H12" i="4"/>
  <c r="F12" i="4"/>
  <c r="J12" i="4"/>
  <c r="F10" i="4" l="1"/>
  <c r="H10" i="4"/>
  <c r="J10" i="4"/>
  <c r="I220" i="2"/>
  <c r="I221" i="2"/>
  <c r="I222" i="2"/>
  <c r="J45" i="2" l="1"/>
  <c r="J51" i="2"/>
  <c r="J52" i="2"/>
  <c r="J42" i="2"/>
  <c r="J53" i="2"/>
  <c r="J48" i="2"/>
  <c r="J46" i="2"/>
  <c r="J59" i="2"/>
  <c r="J54" i="2"/>
  <c r="J41" i="2"/>
  <c r="J50" i="2"/>
  <c r="J49" i="2"/>
  <c r="J15" i="2"/>
  <c r="J156" i="2"/>
  <c r="J157" i="2"/>
  <c r="J155" i="2"/>
  <c r="J159" i="2"/>
  <c r="J158" i="2"/>
  <c r="J160" i="2"/>
  <c r="J161" i="2"/>
  <c r="J195" i="2"/>
  <c r="J190" i="2"/>
  <c r="J191" i="2"/>
  <c r="J182" i="2"/>
  <c r="J202" i="2"/>
  <c r="J183" i="2"/>
  <c r="J184" i="2"/>
  <c r="J181" i="2"/>
  <c r="J168" i="2"/>
  <c r="J185" i="2"/>
  <c r="J186" i="2"/>
  <c r="J162" i="2"/>
  <c r="J153" i="2"/>
  <c r="J163" i="2"/>
  <c r="J196" i="2"/>
  <c r="J198" i="2"/>
  <c r="J154" i="2"/>
  <c r="J32" i="2"/>
  <c r="J30" i="2"/>
  <c r="J31" i="2"/>
  <c r="J18" i="2"/>
  <c r="J14" i="2"/>
  <c r="J189" i="2"/>
  <c r="J192" i="2"/>
  <c r="J147" i="2"/>
  <c r="J148" i="2"/>
  <c r="J149" i="2"/>
  <c r="J36" i="2"/>
  <c r="J37" i="2"/>
  <c r="J206" i="2"/>
  <c r="J207" i="2"/>
  <c r="J208" i="2"/>
  <c r="J144" i="2"/>
  <c r="J146" i="2"/>
  <c r="J145" i="2"/>
  <c r="J150" i="2"/>
  <c r="J164" i="2"/>
  <c r="J201" i="2"/>
  <c r="J203" i="2"/>
  <c r="J13" i="2"/>
  <c r="J33" i="2"/>
  <c r="J210" i="2" l="1"/>
  <c r="F13" i="4"/>
  <c r="F21" i="4" s="1"/>
  <c r="H13" i="4" l="1"/>
  <c r="J13" i="4"/>
  <c r="J21" i="4" s="1"/>
  <c r="E13" i="4"/>
  <c r="F22" i="4"/>
  <c r="H21" i="4" l="1"/>
  <c r="H22" i="4" s="1"/>
  <c r="E16" i="4"/>
  <c r="E17" i="4"/>
  <c r="E18" i="4"/>
  <c r="G21" i="4"/>
  <c r="E12" i="4"/>
  <c r="E14" i="4"/>
  <c r="K21" i="4"/>
  <c r="E15" i="4"/>
  <c r="D22" i="4"/>
  <c r="G22" i="4" s="1"/>
  <c r="E11" i="4"/>
  <c r="E20" i="4"/>
  <c r="E10" i="4"/>
  <c r="E19" i="4"/>
  <c r="I21" i="4" l="1"/>
  <c r="E21" i="4"/>
  <c r="E22" i="4" s="1"/>
  <c r="J22" i="4"/>
  <c r="I22" i="4"/>
  <c r="K22" i="4" l="1"/>
</calcChain>
</file>

<file path=xl/sharedStrings.xml><?xml version="1.0" encoding="utf-8"?>
<sst xmlns="http://schemas.openxmlformats.org/spreadsheetml/2006/main" count="605" uniqueCount="332">
  <si>
    <t>OBRA:</t>
  </si>
  <si>
    <t>1.0</t>
  </si>
  <si>
    <t>ITEM</t>
  </si>
  <si>
    <t>DISCRIMINAÇÃO</t>
  </si>
  <si>
    <t>QUANTID.</t>
  </si>
  <si>
    <t>TOTAL</t>
  </si>
  <si>
    <t>ÁREA</t>
  </si>
  <si>
    <t>SECRETARIA DE PLANEJAMENTO</t>
  </si>
  <si>
    <t>PREFEITURA MUNICIPAL DE PORTO UNIÃO - SC</t>
  </si>
  <si>
    <t>2.0</t>
  </si>
  <si>
    <t>3.0</t>
  </si>
  <si>
    <t>4.0</t>
  </si>
  <si>
    <t>5.0</t>
  </si>
  <si>
    <t>6.0</t>
  </si>
  <si>
    <t>7.0</t>
  </si>
  <si>
    <t>8.0</t>
  </si>
  <si>
    <t>END:</t>
  </si>
  <si>
    <t>PREFEITURA MUNICIPAL DE PORTO UNIÃO</t>
  </si>
  <si>
    <t>Item</t>
  </si>
  <si>
    <t>Discriminação</t>
  </si>
  <si>
    <t>Valor dos Serviços</t>
  </si>
  <si>
    <t>Peso</t>
  </si>
  <si>
    <t>Mês 01</t>
  </si>
  <si>
    <t>Mês 02</t>
  </si>
  <si>
    <t>Mês 03</t>
  </si>
  <si>
    <t>R$</t>
  </si>
  <si>
    <t>%</t>
  </si>
  <si>
    <t>TOTAL ACUMULADO</t>
  </si>
  <si>
    <t>______________________________________________</t>
  </si>
  <si>
    <t>Secretaria Municipal de Planejamento - Porto União - SC</t>
  </si>
  <si>
    <t>1.1</t>
  </si>
  <si>
    <t>1.2</t>
  </si>
  <si>
    <t>m²</t>
  </si>
  <si>
    <t>unid.</t>
  </si>
  <si>
    <t>m³</t>
  </si>
  <si>
    <t>m</t>
  </si>
  <si>
    <t>Lastro de brita 2, apiloado manualmente, espessura média 5cm</t>
  </si>
  <si>
    <t>% DO TOTAL</t>
  </si>
  <si>
    <t>SERVIÇOS PRELIMINARES</t>
  </si>
  <si>
    <t>Chapisco de aderência, traço 1:3 espessura 5mm, preparo em betoneira</t>
  </si>
  <si>
    <t>Pintura para paredes internas em tinta látex acrílica semi-brilho 1ª linha, duas demãos, cor branca</t>
  </si>
  <si>
    <t>PREVENÇÃO CONTRA INCÊNDIO</t>
  </si>
  <si>
    <t>Extintor PQS 4kg 20 BC</t>
  </si>
  <si>
    <t>INSTALAÇÕES ELÉTRICAS</t>
  </si>
  <si>
    <t>9.0</t>
  </si>
  <si>
    <t>10.0</t>
  </si>
  <si>
    <t>11.0</t>
  </si>
  <si>
    <t>UNID.</t>
  </si>
  <si>
    <t>Total item 1.0</t>
  </si>
  <si>
    <t>Total item 5.0</t>
  </si>
  <si>
    <t>Cronograma Físico Financeiro</t>
  </si>
  <si>
    <t>Fornecimento/instalação lona plástica preta, para impermeabilização, espessura 150 micras</t>
  </si>
  <si>
    <t>ALVENARIA</t>
  </si>
  <si>
    <t>Total item 3.0</t>
  </si>
  <si>
    <t>ÁREAS INTERNAS</t>
  </si>
  <si>
    <t>COBERTURA</t>
  </si>
  <si>
    <t>SERVIÇOS COMPLEMENTARES</t>
  </si>
  <si>
    <t>Placa de inauguração em bronze nas medidas 0,40x0,60m</t>
  </si>
  <si>
    <t>Limpeza final da obra</t>
  </si>
  <si>
    <t>Total item 7.0</t>
  </si>
  <si>
    <t>Fabiana Weber Zabczuk</t>
  </si>
  <si>
    <t>Arquiteta e Urbanista - CAU A60307-4</t>
  </si>
  <si>
    <t>Total item 10.0</t>
  </si>
  <si>
    <t>Total item 8.0</t>
  </si>
  <si>
    <t>INSTALAÇÕES DE ÁGUAS PLUVIAIS</t>
  </si>
  <si>
    <t>PREÇO UNITÁRIO</t>
  </si>
  <si>
    <t>Arquiteta e Urbanista CAU A60307-4</t>
  </si>
  <si>
    <t>PLANILHA DE ORÇAMENTO</t>
  </si>
  <si>
    <t>Aplicação e lixamento de massa látex em paredes, duas demãos</t>
  </si>
  <si>
    <t>Tubo PVC, água pluvial, DN 100mm, fornecido e instalado em condutores verticais de águas pluviais - embutidos</t>
  </si>
  <si>
    <t>COMPOSIÇÃO</t>
  </si>
  <si>
    <t xml:space="preserve">                                                                           </t>
  </si>
  <si>
    <t>4813-I</t>
  </si>
  <si>
    <t>Placa de obra em chapa galvanizada adesivada</t>
  </si>
  <si>
    <t>SALA DE AULA 01</t>
  </si>
  <si>
    <t>Soleira em granito, largura 15 cm, espessura 2,0 cm, na cor cinza andorinha</t>
  </si>
  <si>
    <t>Emboço em argamassa traço 1:2:8, preparo mecânico com betoneira 400L, aplicado manualmente, espessura de 20 mm, com execução de taliscas</t>
  </si>
  <si>
    <t>Aplicação de fundo selador acrílico em paredes, uma demão</t>
  </si>
  <si>
    <t>Peitoril em granito, largura 15 cm, espessura 2,0 cm, na cor cinza andorinha</t>
  </si>
  <si>
    <t>Forro em PVC liso, branco, régua de 20 cm de largura, com espessura de 8 a 10 mm, comprimento de 6 m; incluso entarugamento metálico com espaçamento máximo de 40 em 40 cm</t>
  </si>
  <si>
    <t>Acabamentos para forro (roda-forro em perfil plástico)</t>
  </si>
  <si>
    <t>Calha em chapa de aço galvanizado número 24, desenvolvimento de 33cm, incluso transporte vertical</t>
  </si>
  <si>
    <t>Aterro manual para ambientes internos, compactação mecanizada, espessura média de 15cm</t>
  </si>
  <si>
    <t>Locação convencional de obra, através de gabarito de tábuas corridas pontaletadas a cada 2,00m</t>
  </si>
  <si>
    <t>Chapisco de aderência, traço 1:3 espessura 5mm, preparo em betoneira (toda a área de ampliação)</t>
  </si>
  <si>
    <t>Pintura para paredes em tinta látex acrílica fosca 1ª linha, duas demãos, cor branco (toda a fachada externa)</t>
  </si>
  <si>
    <t>Emboço em argamassa traço 1:2:8, preparo mecânico com betoneira 400L, aplicado manualmente, espessura de 20 mm, com execução de taliscas (toda a área de ampliação)</t>
  </si>
  <si>
    <t>Aplicação de fundo selador acrílico em paredes, uma demão (toda a fachada externa)</t>
  </si>
  <si>
    <t>Aplicação manual de textura acrílica em paredes externas (toda a fachada externa)</t>
  </si>
  <si>
    <t>Verga moldada in loco em concreto para janelas com mais de 1,50m de vão, com transpasse de 20 cm para cada lado</t>
  </si>
  <si>
    <t>Contraverga moldada in loco em concreto para vãos de mais de 1,50m de comprimento, com transpasse de 20 cm para cada lado</t>
  </si>
  <si>
    <t>Verga moldada in loco em concreto para portas com até 1,50m de vão, com transpasse de 20 cm para cada lado</t>
  </si>
  <si>
    <t>Tubo PVC, água pluvial, DN 150 mm, fornecimento e instalação</t>
  </si>
  <si>
    <t>Tubo PVC, água pluvial, DN 100 mm, fornecimento e instalação</t>
  </si>
  <si>
    <t>4.1</t>
  </si>
  <si>
    <t>Total item 4.0</t>
  </si>
  <si>
    <t>Barracão de obra em chapa de madeira compensada com banheiro, cobertura em fibrocimento 6 mm, incluso inst. hidrossanitárias e elétricas</t>
  </si>
  <si>
    <t>Pintura esmalte acetinado para madeira, duas demãos, sobre fundo nivelador branco</t>
  </si>
  <si>
    <t>Manta aluminizada para subcobertura, revestida em alumínio nas duas superfícies, espessura 2 mm, incluso transporte vertical</t>
  </si>
  <si>
    <t>Revestimento cerâmico para piso com placas tipo esmaltada extra de dimensões 45x45 cm, PEI 4 ou superior, aplicada com argamassa colante, na cor bege claro, incluindo rejuntamento</t>
  </si>
  <si>
    <t>Colocação de revestimento cerâmico 10x10 cm, linha em azul médio na parte mais superior, conforme detalhe em projeto, incluindo argamassa colante e rejunte de até 5mm na cor branca, altura de 1,00 m</t>
  </si>
  <si>
    <t>Colocação de revestimento cerâmico 10x10 cm, na cor branca (abaixo da linha em azul médio), conforme detalhe em projeto, incluindo argamassa colante e rejunte de até 5mm na cor branca, altura de 1,00 m</t>
  </si>
  <si>
    <t>Adesivo de sinalização de risco de choque a ser colocado no quadro de energia elétrica, dimensão de 21x29,7 cm, conforme PPCI</t>
  </si>
  <si>
    <t>AMPLIAÇÃO DO NÚCLEO EDUCACIONAL JOÃO FERNANDO SOBRAL</t>
  </si>
  <si>
    <t xml:space="preserve"> REVESTIMENTOS DE FACHADAS</t>
  </si>
  <si>
    <t>ÁREA A AMPLIAR DE 262,00 m²</t>
  </si>
  <si>
    <t>BDI</t>
  </si>
  <si>
    <t>SALA DE AULA 02</t>
  </si>
  <si>
    <t>SALA DE AULA 03</t>
  </si>
  <si>
    <t>SALA DE AULA 04</t>
  </si>
  <si>
    <t>Colocação de revestimento cerâmico 10x10cm, em degradê do azul escuro mais embaixo, passando pelo azul médio e chegando ao azul claro mais em cima, incluindo argamassa colante e rejunte de até 5mm na cor branca, altura média 1,40 m</t>
  </si>
  <si>
    <t>Colocação de revestimento cerâmico 10x10cm, em degradê do azul escuro mais embaixo, passando pelo azul médio e chegando ao azul claro mais em cima, incluindo argamassa colante e rejunte de até 5mm na cor branca, altura média 1,40 m, ao redor de toda a edificação</t>
  </si>
  <si>
    <t>Total item 2.0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</si>
  <si>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</si>
  <si>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</si>
  <si>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</si>
  <si>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</si>
  <si>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</si>
  <si>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</si>
  <si>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</si>
  <si>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</si>
  <si>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</si>
  <si>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</si>
  <si>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</si>
  <si>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</si>
  <si>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</si>
  <si>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</si>
  <si>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</si>
  <si>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</si>
  <si>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</si>
  <si>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</si>
  <si>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</si>
  <si>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</si>
  <si>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</si>
  <si>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</si>
  <si>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</si>
  <si>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</si>
  <si>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</si>
  <si>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</si>
  <si>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</si>
  <si>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</si>
  <si>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</si>
  <si>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</si>
  <si>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</si>
  <si>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</si>
  <si>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</si>
  <si>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</si>
  <si>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</si>
  <si>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</si>
  <si>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</si>
  <si>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</si>
  <si>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</si>
  <si>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</si>
  <si>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</si>
  <si>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</si>
  <si>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</si>
  <si>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</si>
  <si>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</si>
  <si>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</si>
  <si>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</si>
  <si>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</si>
  <si>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</si>
  <si>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</si>
  <si>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</si>
  <si>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</si>
  <si>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</si>
  <si>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</si>
  <si>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</si>
  <si>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</si>
  <si>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</si>
  <si>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</si>
  <si>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</si>
  <si>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Subtotal item 4.1</t>
  </si>
  <si>
    <t>Subtotal item 4.2</t>
  </si>
  <si>
    <t>Subtotal item 4.3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</si>
  <si>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</si>
  <si>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</si>
  <si>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</si>
  <si>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</si>
  <si>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</si>
  <si>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</si>
  <si>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</si>
  <si>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</si>
  <si>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</si>
  <si>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</si>
  <si>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</si>
  <si>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</si>
  <si>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</si>
  <si>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</si>
  <si>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</si>
  <si>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</si>
  <si>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4.4.16</t>
  </si>
  <si>
    <t>4.4.17</t>
  </si>
  <si>
    <t>Subtotal item 4.4</t>
  </si>
  <si>
    <t>4.5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</si>
  <si>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</si>
  <si>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</si>
  <si>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</si>
  <si>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</si>
  <si>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</si>
  <si>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</si>
  <si>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</si>
  <si>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</si>
  <si>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</si>
  <si>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</si>
  <si>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4.5.11</t>
  </si>
  <si>
    <t>Subtotal item 4.5</t>
  </si>
  <si>
    <t>Trama de aço composta por ripas, caibros e terças para telhados de até 2 águas para telha de encaixe de cerâmica ou de concreto, incluso transporte vertical</t>
  </si>
  <si>
    <t>Telhamento com telha cerâmica de encaixe, tipo portuguesa, com até 2 águas, incluso transporte vertical</t>
  </si>
  <si>
    <t>Cumeeira para telha cerâmica emboçada com argamassa traço 1:2:9 (cimento, cal e areia) para telhados com até 2 águas, incluso transporte vertical</t>
  </si>
  <si>
    <t>Tabeira em madeira aparelhada, 2,5x25,0 cm, maçaranduba, angelim ou equivalente da região</t>
  </si>
  <si>
    <t>Fabricação e instalação de tesoura inteira em aço, vão de 6 m, para telha cerâmica, incluso içamento</t>
  </si>
  <si>
    <t>Total item 9.0</t>
  </si>
  <si>
    <t xml:space="preserve">CUSTO TOTAL DA OBRA COM BDI </t>
  </si>
  <si>
    <t>PREÇO UNIT +BDI</t>
  </si>
  <si>
    <t>Execução de calçada, em concreto usinado, acabamento alisado, espessura 6cm, não armado</t>
  </si>
  <si>
    <t>Pintura de calçadas em tinta acrílica para piso cimentado, em duas demãos, incluso fundo preparador, na cor cinza cimento</t>
  </si>
  <si>
    <t>11.1</t>
  </si>
  <si>
    <t>11.2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</si>
  <si>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</si>
  <si>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</si>
  <si>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</si>
  <si>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</si>
  <si>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</si>
  <si>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</si>
  <si>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</si>
  <si>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</si>
  <si>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</si>
  <si>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</si>
  <si>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</si>
  <si>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</si>
  <si>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</si>
  <si>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</si>
  <si>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</si>
  <si>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</si>
  <si>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</si>
  <si>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</si>
  <si>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</si>
  <si>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</si>
  <si>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</si>
  <si>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</si>
  <si>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</si>
  <si>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</si>
  <si>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</si>
  <si>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</si>
  <si>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</si>
  <si>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</si>
  <si>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</si>
  <si>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9.1</t>
  </si>
  <si>
    <t>9.2</t>
  </si>
  <si>
    <t>9.3</t>
  </si>
  <si>
    <t>CALÇADAS</t>
  </si>
  <si>
    <t>Alvenaria de vedação de blocos cerâmicos furados na vertical de 9x19x39 cm (espessura 9 cm), argamassa de assentamento com preparo manual</t>
  </si>
  <si>
    <t>CIRCULAÇÃO</t>
  </si>
  <si>
    <t>Caixa de passagem para águas pluviais, nas dimensões de 30x30x40cm, em tijolo maciço, com tampa em concreto</t>
  </si>
  <si>
    <t>Total item 6.0</t>
  </si>
  <si>
    <t>Total item 11.0</t>
  </si>
  <si>
    <t>RUA HELMUTH MULLER, 1908, JARDIM BELA VISTA, PORTO UNIÃO - SC</t>
  </si>
  <si>
    <t>ESTRUTURA EM CONCRETO ARMADO</t>
  </si>
  <si>
    <t>REVESTIMENTOS DE FACHADAS</t>
  </si>
  <si>
    <t>_____________________________________</t>
  </si>
  <si>
    <t>Bloco em concreto armado Fck 25 Mpa conforme projeto - incluso armação, concreto usinado e bombeamento</t>
  </si>
  <si>
    <t>Viga baldrame em concreto armado e concreto armado Fck 25 Mpa - incluso armação, concreto usinado e bombeamento</t>
  </si>
  <si>
    <t>Viga cinta em concreto armado  concreto armado Fck 25 Mpa - incluso armação, concreto usinado e bombeamento</t>
  </si>
  <si>
    <t>Pilares em concreto armado Fck 25 Mpa - incluso armação, concreto usinado e bombeamento</t>
  </si>
  <si>
    <t>Composição</t>
  </si>
  <si>
    <t>Cotação</t>
  </si>
  <si>
    <t>Modulo de variação de velocidade para ventilador 220 v, instalado em placa 4x2, incluindo placa+suporte+módulo</t>
  </si>
  <si>
    <t>Ventilador de teto, 220 volts, padrão comercial, 3 pás, branco</t>
  </si>
  <si>
    <t>Cabo para instalação de tomadas de rede tipo 6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</si>
  <si>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</si>
  <si>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</si>
  <si>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</si>
  <si>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</si>
  <si>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</si>
  <si>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</si>
  <si>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</si>
  <si>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</si>
  <si>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</si>
  <si>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</si>
  <si>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</si>
  <si>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</si>
  <si>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</si>
  <si>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</si>
  <si>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</si>
  <si>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</si>
  <si>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</si>
  <si>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</si>
  <si>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</si>
  <si>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Quadro de distribuição em pvc de embutir, com barramento terra/neutro, para 12 disjuntores</t>
  </si>
  <si>
    <t>Disjuntor bipolar tipo DIN, corrente nominal de 10 a 50 A - fornecimento e instalação</t>
  </si>
  <si>
    <t>Eletroduto PVC flexível corrugado, cor amarela, de 32 mm</t>
  </si>
  <si>
    <t>Eletroduto PEAD 50 mm subterrâneo - ligação para a tomadas de rede e entre o quadro e a caixa de passagem</t>
  </si>
  <si>
    <t>Caixa de passagem octogonal para pontos de forro (demais peças estão inclusas nos pontos de utililização)</t>
  </si>
  <si>
    <t>Conjunto de eletrocalha 50mm perfurada com instalação e suportes + tampa de aço zincado de encaixe - incluso acessórios e junções</t>
  </si>
  <si>
    <t>Conjunto de eletrocalha 38mm com instalação e suportes + tampa de aço zincado de encaixe - incluso acessórios e junções</t>
  </si>
  <si>
    <t xml:space="preserve">Eletroduto PVC flexível corrugado, cor amarela, de 25 mm instalado em forro </t>
  </si>
  <si>
    <t>Caixa de passagem elétrica, para piso, em PVC, dimensões de 3/4" a 4"</t>
  </si>
  <si>
    <t>Cabo de cobre, flexível, classe 4 ou 5, isolação em PVC/A, antichama BWF-B, 1 condutor, 450/750 V, seção nominal 10 mm2 para ligação entrada ate quadro</t>
  </si>
  <si>
    <t>Ponto de iluminação residencial incluindo interruptor simples, caixa elétrica, eletroduto, cabo, rasgo, quebra e chumbamento (excluindo luminária e lâmpada). SALAS E CIRCULAÇÃO</t>
  </si>
  <si>
    <t>Luminária tipo calha, de sobrepor, tipo tubular LED, fornecimento e instalação - superior - 40w 6500 k 120 cm</t>
  </si>
  <si>
    <t>Tomada de rede RJ45 - fornecimento e instalação</t>
  </si>
  <si>
    <t>Ponto de tomada residencial incluindo tomada (2 módulos) 10A/250V, caixa elétrica, eletroduto, cabo, rasgo, quebra e chumbamento</t>
  </si>
  <si>
    <t xml:space="preserve">Ponto de tomada residencial incluindo tomada 10A/250V, caixa elétrica, eletroduto, cabo, rasgo, quebra e chumbamento - incluindo pontos de ventilador e tomadas </t>
  </si>
  <si>
    <t>Ponto de tomada residencial incluindo tomada 20A/250V, caixa elétrica, eletroduto, cabo, rasgo, quebra e chumbamento - ponto para Ar condicionado</t>
  </si>
  <si>
    <t>LICITAÇÃO</t>
  </si>
  <si>
    <t>Impermeabilização de estruturas enterradas, com tinta asfáltica, duas demãos, toda a parte superior da laje e laterais externas das vigas baldrame em toda a sua altura</t>
  </si>
  <si>
    <t>Tela de aço soldada nervurada, CA-60, diâmetro de 5mm espaçamento da malha 15x15 cm</t>
  </si>
  <si>
    <t>Estaca escavada mecanicamente, sem fluido estabilizante, com 25 cm de diâmetro, concreto lançado por caminhão betoneira - 5 metros por estaca</t>
  </si>
  <si>
    <t>Escavação manual de vala para execução de blocos de concreto e viga baldrame</t>
  </si>
  <si>
    <t>Lastro de brita e=10cm sob todo o piso</t>
  </si>
  <si>
    <t>Concretagem de radier, piso ou laje sobre solo, Fck 20 Mpa, lançamento, adensamento e acabamento</t>
  </si>
  <si>
    <t>2.12</t>
  </si>
  <si>
    <t>2.13</t>
  </si>
  <si>
    <t>2.14</t>
  </si>
  <si>
    <t>2.15</t>
  </si>
  <si>
    <t>Contrapiso para regularização, em argamassa traço 1:4 (cimento e areia), preparo mecânico com betoneira, aplicado em áreas secas sobre laje, aderido, acabamento não reforçado, espessura 2 cm</t>
  </si>
  <si>
    <t>Revestimento de piso em granitina polida, agregado cor preto, cinza, palha ou branco, espessura 8 mm, juntas de dilatação de 1 m por 1 m, incluso execução</t>
  </si>
  <si>
    <t>Janela de aço J1 tipo basculante, com batente, ferragens e pintura anticorrosiva, incluindo vidros E= 8 mm, fornecimento e instalação, 2,50x0,80 m, 2 unidades</t>
  </si>
  <si>
    <t>Janela de aço J2 tipo basculante, com batente, ferragens e pintura anticorrosiva, incluindo vidros E= 8 mm, fornecimento e instalação, 2,50x1,20 m, 2 unidades</t>
  </si>
  <si>
    <t>4.1.20</t>
  </si>
  <si>
    <t>4.2.20</t>
  </si>
  <si>
    <t>4.3.20</t>
  </si>
  <si>
    <t>4.4.18</t>
  </si>
  <si>
    <t>Pintura com tinta esmalte sintético acetinado, na cor azul claro, para J1, aplicada a pincel sobre janelas em aço, executado em obra, por demão (duas demãos)</t>
  </si>
  <si>
    <t>Pintura com tinta esmalte sintético acetinado, na cor azul claro, para J2, aplicada a pincel sobre janelas em aço, executado em obra, por demão (duas demãos)</t>
  </si>
  <si>
    <t>4.4.19</t>
  </si>
  <si>
    <t>Kit de porta de madeira para pintura, semi-oca (leve ou média), padrão médio, 90x210 cm, espessura de 3,5 cm, incluindo dobradiças, montagem e instalação do batente, fechadura com execução do furo - fornecimento e instalação</t>
  </si>
  <si>
    <t>Pintura de fundo nivelador em porta de madeira, com fundo sintético nivelador branco fosco para madeira, inclui lixamento da superfície</t>
  </si>
  <si>
    <t>4.4.20</t>
  </si>
  <si>
    <t>Pintura de porta em madeira com tinta esmalte sintético premium, acabamento acetinado, duas demãos, na cor azul claro</t>
  </si>
  <si>
    <t>OUTUBRO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</si>
</sst>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R$&quot;#,##0.00_);\(&quot;R$&quot;#,##0.00\)"/>
    <numFmt numFmtId="165" formatCode="_(&quot;Cr$&quot;* #,##0.00_);_(&quot;Cr$&quot;* \(#,##0.00\);_(&quot;Cr$&quot;* &quot;-&quot;??_);_(@_)"/>
    <numFmt numFmtId="166" formatCode="#,##0.00_);[Red]#,##0.00;"/>
    <numFmt numFmtId="167" formatCode="#,##0.00_);[Red]\(#,##0.00\);"/>
    <numFmt numFmtId="168" formatCode="0.000%"/>
  </numFmts>
  <fonts count="4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4.5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sz val="5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sz val="8"/>
      <color theme="9" tint="-0.249977111117893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rgb="FFFF0000"/>
      <name val="Arial"/>
      <family val="2"/>
    </font>
    <font>
      <b/>
      <sz val="10"/>
      <color rgb="FF00B050"/>
      <name val="Arial"/>
      <family val="2"/>
    </font>
    <font>
      <b/>
      <sz val="8"/>
      <color rgb="FFCC00CC"/>
      <name val="Arial"/>
      <family val="2"/>
    </font>
    <font>
      <b/>
      <sz val="12"/>
      <color rgb="FFFF0000"/>
      <name val="Arial"/>
      <family val="2"/>
    </font>
    <font>
      <b/>
      <sz val="10.5"/>
      <name val="Arial"/>
      <family val="2"/>
    </font>
    <font>
      <b/>
      <sz val="5"/>
      <name val="Arial"/>
      <family val="2"/>
    </font>
    <font>
      <b/>
      <sz val="15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9"/>
      <color rgb="FF0070C0"/>
      <name val="Arial"/>
      <family val="2"/>
    </font>
    <font>
      <b/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31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quotePrefix="1" applyFont="1" applyFill="1" applyAlignment="1" applyProtection="1">
      <alignment vertical="center"/>
      <protection hidden="1"/>
    </xf>
    <xf numFmtId="0" fontId="4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quotePrefix="1" applyFont="1" applyFill="1" applyAlignment="1">
      <alignment vertical="center"/>
    </xf>
    <xf numFmtId="0" fontId="1" fillId="2" borderId="0" xfId="0" applyFont="1" applyFill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justify"/>
    </xf>
    <xf numFmtId="0" fontId="6" fillId="4" borderId="2" xfId="0" applyFont="1" applyFill="1" applyBorder="1" applyAlignment="1">
      <alignment horizontal="left" vertical="justify"/>
    </xf>
    <xf numFmtId="0" fontId="6" fillId="4" borderId="2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vertical="center"/>
      <protection hidden="1"/>
    </xf>
    <xf numFmtId="166" fontId="1" fillId="4" borderId="0" xfId="0" applyNumberFormat="1" applyFont="1" applyFill="1" applyAlignment="1">
      <alignment horizontal="left" vertical="center"/>
    </xf>
    <xf numFmtId="0" fontId="6" fillId="4" borderId="2" xfId="0" applyFont="1" applyFill="1" applyBorder="1" applyAlignment="1">
      <alignment horizontal="left" vertical="justify" wrapText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0" xfId="0" quotePrefix="1" applyFont="1" applyFill="1" applyAlignment="1" applyProtection="1">
      <alignment horizontal="left" vertical="top"/>
      <protection hidden="1"/>
    </xf>
    <xf numFmtId="0" fontId="6" fillId="0" borderId="0" xfId="0" applyFont="1"/>
    <xf numFmtId="0" fontId="16" fillId="0" borderId="0" xfId="0" applyFont="1"/>
    <xf numFmtId="49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5" fillId="4" borderId="0" xfId="0" applyFont="1" applyFill="1" applyAlignment="1" applyProtection="1">
      <alignment vertical="center"/>
    </xf>
    <xf numFmtId="49" fontId="1" fillId="4" borderId="6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left"/>
    </xf>
    <xf numFmtId="0" fontId="17" fillId="4" borderId="0" xfId="0" applyFont="1" applyFill="1" applyBorder="1" applyAlignment="1"/>
    <xf numFmtId="167" fontId="1" fillId="4" borderId="19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horizontal="center" vertical="center"/>
    </xf>
    <xf numFmtId="10" fontId="8" fillId="4" borderId="0" xfId="3" applyNumberFormat="1" applyFont="1" applyFill="1" applyAlignment="1" applyProtection="1">
      <alignment horizontal="center" vertical="center"/>
      <protection hidden="1"/>
    </xf>
    <xf numFmtId="10" fontId="9" fillId="4" borderId="0" xfId="3" applyNumberFormat="1" applyFont="1" applyFill="1" applyAlignment="1" applyProtection="1">
      <alignment horizontal="center" vertical="center"/>
      <protection hidden="1"/>
    </xf>
    <xf numFmtId="10" fontId="2" fillId="4" borderId="0" xfId="3" applyNumberFormat="1" applyFont="1" applyFill="1" applyBorder="1" applyAlignment="1" applyProtection="1">
      <alignment horizontal="center" vertical="center"/>
      <protection hidden="1"/>
    </xf>
    <xf numFmtId="10" fontId="3" fillId="4" borderId="0" xfId="3" quotePrefix="1" applyNumberFormat="1" applyFont="1" applyFill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10" fontId="0" fillId="4" borderId="0" xfId="3" applyNumberFormat="1" applyFont="1" applyFill="1" applyAlignment="1">
      <alignment horizontal="right" vertical="center"/>
    </xf>
    <xf numFmtId="10" fontId="18" fillId="4" borderId="1" xfId="3" applyNumberFormat="1" applyFont="1" applyFill="1" applyBorder="1" applyAlignment="1">
      <alignment horizontal="right" vertical="center"/>
    </xf>
    <xf numFmtId="10" fontId="2" fillId="4" borderId="2" xfId="3" applyNumberFormat="1" applyFont="1" applyFill="1" applyBorder="1" applyAlignment="1" applyProtection="1">
      <alignment horizontal="center" vertical="center" wrapText="1"/>
    </xf>
    <xf numFmtId="10" fontId="7" fillId="3" borderId="30" xfId="3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Alignment="1" applyProtection="1">
      <alignment horizontal="right" vertical="center"/>
      <protection hidden="1"/>
    </xf>
    <xf numFmtId="167" fontId="14" fillId="4" borderId="5" xfId="0" applyNumberFormat="1" applyFont="1" applyFill="1" applyBorder="1" applyAlignment="1" applyProtection="1">
      <alignment horizontal="right" vertical="center"/>
      <protection hidden="1"/>
    </xf>
    <xf numFmtId="167" fontId="12" fillId="4" borderId="0" xfId="0" applyNumberFormat="1" applyFont="1" applyFill="1" applyAlignment="1">
      <alignment horizontal="right" vertical="center"/>
    </xf>
    <xf numFmtId="167" fontId="3" fillId="4" borderId="0" xfId="0" quotePrefix="1" applyNumberFormat="1" applyFont="1" applyFill="1" applyAlignment="1" applyProtection="1">
      <alignment horizontal="right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6" fillId="6" borderId="5" xfId="0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right" vertical="center"/>
    </xf>
    <xf numFmtId="2" fontId="6" fillId="4" borderId="5" xfId="0" applyNumberFormat="1" applyFont="1" applyFill="1" applyBorder="1" applyAlignment="1">
      <alignment horizontal="center" vertical="center"/>
    </xf>
    <xf numFmtId="4" fontId="20" fillId="4" borderId="3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top"/>
      <protection locked="0"/>
    </xf>
    <xf numFmtId="0" fontId="6" fillId="4" borderId="0" xfId="0" applyFont="1" applyFill="1" applyBorder="1" applyAlignment="1">
      <alignment horizontal="left" vertical="justify"/>
    </xf>
    <xf numFmtId="0" fontId="6" fillId="4" borderId="0" xfId="0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horizontal="left" vertical="top"/>
      <protection locked="0"/>
    </xf>
    <xf numFmtId="4" fontId="6" fillId="4" borderId="7" xfId="0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center" vertical="center"/>
    </xf>
    <xf numFmtId="167" fontId="0" fillId="0" borderId="0" xfId="0" applyNumberFormat="1"/>
    <xf numFmtId="0" fontId="23" fillId="4" borderId="2" xfId="0" applyFont="1" applyFill="1" applyBorder="1" applyAlignment="1">
      <alignment horizontal="left" vertical="justify"/>
    </xf>
    <xf numFmtId="0" fontId="2" fillId="4" borderId="0" xfId="0" applyFont="1" applyFill="1" applyAlignment="1" applyProtection="1">
      <alignment vertical="center"/>
    </xf>
    <xf numFmtId="9" fontId="0" fillId="0" borderId="0" xfId="0" applyNumberFormat="1"/>
    <xf numFmtId="0" fontId="6" fillId="0" borderId="12" xfId="0" applyFont="1" applyFill="1" applyBorder="1" applyAlignment="1">
      <alignment horizontal="left" vertical="justify"/>
    </xf>
    <xf numFmtId="4" fontId="6" fillId="0" borderId="3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left" vertical="center" wrapText="1"/>
    </xf>
    <xf numFmtId="0" fontId="20" fillId="4" borderId="13" xfId="0" applyFont="1" applyFill="1" applyBorder="1" applyAlignment="1">
      <alignment horizontal="right" vertical="center"/>
    </xf>
    <xf numFmtId="167" fontId="24" fillId="4" borderId="0" xfId="0" applyNumberFormat="1" applyFont="1" applyFill="1" applyAlignment="1">
      <alignment horizontal="center" vertical="center"/>
    </xf>
    <xf numFmtId="4" fontId="25" fillId="6" borderId="3" xfId="0" applyNumberFormat="1" applyFont="1" applyFill="1" applyBorder="1" applyAlignment="1">
      <alignment horizontal="center" vertical="center"/>
    </xf>
    <xf numFmtId="4" fontId="25" fillId="4" borderId="0" xfId="0" applyNumberFormat="1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167" fontId="30" fillId="4" borderId="0" xfId="0" applyNumberFormat="1" applyFont="1" applyFill="1" applyBorder="1" applyAlignment="1" applyProtection="1">
      <alignment horizontal="center" vertical="center"/>
      <protection hidden="1"/>
    </xf>
    <xf numFmtId="167" fontId="30" fillId="4" borderId="19" xfId="0" applyNumberFormat="1" applyFont="1" applyFill="1" applyBorder="1" applyAlignment="1" applyProtection="1">
      <alignment horizontal="center" vertical="center"/>
      <protection hidden="1"/>
    </xf>
    <xf numFmtId="167" fontId="25" fillId="0" borderId="0" xfId="0" applyNumberFormat="1" applyFont="1" applyFill="1" applyAlignment="1">
      <alignment horizontal="center" vertical="center"/>
    </xf>
    <xf numFmtId="0" fontId="20" fillId="4" borderId="0" xfId="0" applyFont="1" applyFill="1" applyBorder="1" applyAlignment="1">
      <alignment horizontal="right" vertical="center"/>
    </xf>
    <xf numFmtId="168" fontId="0" fillId="4" borderId="7" xfId="3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 applyProtection="1">
      <alignment horizontal="left" vertical="top"/>
      <protection locked="0"/>
    </xf>
    <xf numFmtId="0" fontId="1" fillId="4" borderId="14" xfId="0" applyFont="1" applyFill="1" applyBorder="1" applyAlignment="1" applyProtection="1">
      <alignment horizontal="left" vertical="top"/>
      <protection locked="0"/>
    </xf>
    <xf numFmtId="10" fontId="18" fillId="4" borderId="7" xfId="3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right" vertical="center"/>
    </xf>
    <xf numFmtId="0" fontId="1" fillId="4" borderId="18" xfId="0" applyFont="1" applyFill="1" applyBorder="1" applyAlignment="1" applyProtection="1">
      <alignment horizontal="left" vertical="top"/>
      <protection locked="0"/>
    </xf>
    <xf numFmtId="0" fontId="17" fillId="4" borderId="0" xfId="0" applyFont="1" applyFill="1" applyBorder="1" applyAlignment="1">
      <alignment horizontal="right" vertical="center"/>
    </xf>
    <xf numFmtId="167" fontId="1" fillId="4" borderId="0" xfId="0" applyNumberFormat="1" applyFont="1" applyFill="1" applyBorder="1" applyAlignment="1" applyProtection="1">
      <alignment vertical="center"/>
      <protection hidden="1"/>
    </xf>
    <xf numFmtId="167" fontId="14" fillId="4" borderId="0" xfId="0" applyNumberFormat="1" applyFont="1" applyFill="1" applyBorder="1" applyAlignment="1" applyProtection="1">
      <alignment horizontal="right" vertical="center"/>
      <protection hidden="1"/>
    </xf>
    <xf numFmtId="10" fontId="1" fillId="4" borderId="0" xfId="3" applyNumberFormat="1" applyFont="1" applyFill="1" applyBorder="1" applyAlignment="1" applyProtection="1">
      <alignment horizontal="right" vertical="center"/>
      <protection hidden="1"/>
    </xf>
    <xf numFmtId="167" fontId="6" fillId="4" borderId="0" xfId="0" applyNumberFormat="1" applyFont="1" applyFill="1" applyBorder="1" applyAlignment="1" applyProtection="1">
      <alignment vertical="center"/>
      <protection locked="0"/>
    </xf>
    <xf numFmtId="167" fontId="5" fillId="4" borderId="0" xfId="0" applyNumberFormat="1" applyFont="1" applyFill="1" applyBorder="1" applyAlignment="1" applyProtection="1">
      <alignment vertical="center"/>
      <protection hidden="1"/>
    </xf>
    <xf numFmtId="167" fontId="5" fillId="4" borderId="0" xfId="0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</xf>
    <xf numFmtId="10" fontId="0" fillId="4" borderId="0" xfId="3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67" fontId="12" fillId="4" borderId="0" xfId="0" applyNumberFormat="1" applyFont="1" applyFill="1" applyBorder="1" applyAlignment="1">
      <alignment horizontal="right" vertical="center"/>
    </xf>
    <xf numFmtId="10" fontId="1" fillId="4" borderId="3" xfId="3" applyNumberFormat="1" applyFont="1" applyFill="1" applyBorder="1" applyAlignment="1" applyProtection="1">
      <alignment horizontal="right" vertical="center"/>
      <protection hidden="1"/>
    </xf>
    <xf numFmtId="4" fontId="20" fillId="4" borderId="2" xfId="0" applyNumberFormat="1" applyFont="1" applyFill="1" applyBorder="1" applyAlignment="1">
      <alignment vertical="center"/>
    </xf>
    <xf numFmtId="49" fontId="21" fillId="4" borderId="13" xfId="0" applyNumberFormat="1" applyFont="1" applyFill="1" applyBorder="1" applyAlignment="1">
      <alignment horizontal="right" vertical="center"/>
    </xf>
    <xf numFmtId="49" fontId="29" fillId="4" borderId="13" xfId="0" applyNumberFormat="1" applyFont="1" applyFill="1" applyBorder="1" applyAlignment="1">
      <alignment horizontal="right" vertical="center"/>
    </xf>
    <xf numFmtId="4" fontId="21" fillId="4" borderId="2" xfId="0" applyNumberFormat="1" applyFont="1" applyFill="1" applyBorder="1" applyAlignment="1">
      <alignment vertical="center"/>
    </xf>
    <xf numFmtId="0" fontId="26" fillId="4" borderId="0" xfId="0" applyFont="1" applyFill="1" applyBorder="1" applyAlignment="1">
      <alignment horizontal="right" vertical="center"/>
    </xf>
    <xf numFmtId="4" fontId="17" fillId="4" borderId="0" xfId="0" applyNumberFormat="1" applyFont="1" applyFill="1" applyBorder="1" applyAlignment="1">
      <alignment horizontal="right" vertical="center"/>
    </xf>
    <xf numFmtId="0" fontId="28" fillId="4" borderId="0" xfId="0" applyFont="1" applyFill="1" applyBorder="1" applyAlignment="1">
      <alignment horizontal="right" vertical="center"/>
    </xf>
    <xf numFmtId="0" fontId="20" fillId="4" borderId="13" xfId="0" applyFont="1" applyFill="1" applyBorder="1" applyAlignment="1">
      <alignment horizontal="right" vertical="center"/>
    </xf>
    <xf numFmtId="0" fontId="1" fillId="4" borderId="2" xfId="0" applyFont="1" applyFill="1" applyBorder="1" applyAlignment="1" applyProtection="1">
      <alignment horizontal="left" vertical="top" wrapText="1"/>
      <protection locked="0"/>
    </xf>
    <xf numFmtId="4" fontId="20" fillId="4" borderId="34" xfId="0" applyNumberFormat="1" applyFont="1" applyFill="1" applyBorder="1" applyAlignment="1">
      <alignment horizontal="right" vertical="center"/>
    </xf>
    <xf numFmtId="0" fontId="32" fillId="4" borderId="0" xfId="0" applyFont="1" applyFill="1" applyBorder="1" applyAlignment="1"/>
    <xf numFmtId="17" fontId="14" fillId="2" borderId="33" xfId="0" applyNumberFormat="1" applyFont="1" applyFill="1" applyBorder="1" applyAlignment="1" applyProtection="1">
      <alignment horizontal="left" vertical="top"/>
      <protection locked="0"/>
    </xf>
    <xf numFmtId="4" fontId="17" fillId="0" borderId="3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vertical="center"/>
    </xf>
    <xf numFmtId="167" fontId="25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top"/>
    </xf>
    <xf numFmtId="0" fontId="0" fillId="4" borderId="0" xfId="0" applyFill="1" applyAlignment="1">
      <alignment vertical="center"/>
    </xf>
    <xf numFmtId="167" fontId="25" fillId="4" borderId="0" xfId="0" applyNumberFormat="1" applyFont="1" applyFill="1" applyAlignment="1">
      <alignment horizontal="center" vertical="center"/>
    </xf>
    <xf numFmtId="10" fontId="2" fillId="4" borderId="16" xfId="3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67" fontId="2" fillId="0" borderId="0" xfId="0" quotePrefix="1" applyNumberFormat="1" applyFont="1" applyFill="1" applyBorder="1" applyAlignment="1" applyProtection="1">
      <alignment horizontal="center" vertical="center" wrapText="1"/>
    </xf>
    <xf numFmtId="167" fontId="2" fillId="4" borderId="0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67" fontId="2" fillId="0" borderId="2" xfId="0" quotePrefix="1" applyNumberFormat="1" applyFont="1" applyFill="1" applyBorder="1" applyAlignment="1" applyProtection="1">
      <alignment horizontal="center" vertical="center" wrapText="1"/>
    </xf>
    <xf numFmtId="167" fontId="2" fillId="4" borderId="2" xfId="0" applyNumberFormat="1" applyFont="1" applyFill="1" applyBorder="1" applyAlignment="1" applyProtection="1">
      <alignment horizontal="center" vertical="center" wrapText="1"/>
    </xf>
    <xf numFmtId="168" fontId="34" fillId="4" borderId="1" xfId="3" applyNumberFormat="1" applyFont="1" applyFill="1" applyBorder="1" applyAlignment="1">
      <alignment horizontal="right" vertical="center"/>
    </xf>
    <xf numFmtId="168" fontId="18" fillId="4" borderId="1" xfId="3" applyNumberFormat="1" applyFont="1" applyFill="1" applyBorder="1" applyAlignment="1">
      <alignment horizontal="right" vertical="center"/>
    </xf>
    <xf numFmtId="0" fontId="12" fillId="4" borderId="0" xfId="0" applyFont="1" applyFill="1" applyBorder="1" applyAlignment="1">
      <alignment vertical="center"/>
    </xf>
    <xf numFmtId="0" fontId="7" fillId="6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vertical="center"/>
      <protection hidden="1"/>
    </xf>
    <xf numFmtId="166" fontId="1" fillId="2" borderId="0" xfId="0" applyNumberFormat="1" applyFont="1" applyFill="1" applyBorder="1" applyAlignment="1" applyProtection="1">
      <alignment vertical="center"/>
      <protection hidden="1"/>
    </xf>
    <xf numFmtId="167" fontId="5" fillId="2" borderId="6" xfId="0" applyNumberFormat="1" applyFont="1" applyFill="1" applyBorder="1" applyAlignment="1" applyProtection="1">
      <alignment vertical="center"/>
      <protection hidden="1"/>
    </xf>
    <xf numFmtId="167" fontId="5" fillId="4" borderId="6" xfId="0" applyNumberFormat="1" applyFont="1" applyFill="1" applyBorder="1" applyAlignment="1" applyProtection="1">
      <alignment vertical="center"/>
      <protection hidden="1"/>
    </xf>
    <xf numFmtId="167" fontId="2" fillId="4" borderId="6" xfId="0" applyNumberFormat="1" applyFont="1" applyFill="1" applyBorder="1" applyAlignment="1" applyProtection="1">
      <alignment vertical="center"/>
      <protection hidden="1"/>
    </xf>
    <xf numFmtId="167" fontId="6" fillId="4" borderId="0" xfId="0" applyNumberFormat="1" applyFont="1" applyFill="1" applyBorder="1" applyAlignment="1" applyProtection="1">
      <alignment vertical="center"/>
      <protection hidden="1"/>
    </xf>
    <xf numFmtId="167" fontId="2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vertical="center"/>
    </xf>
    <xf numFmtId="167" fontId="7" fillId="4" borderId="0" xfId="0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  <protection hidden="1"/>
    </xf>
    <xf numFmtId="166" fontId="3" fillId="4" borderId="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Alignment="1" applyProtection="1">
      <alignment horizontal="right" vertical="center"/>
      <protection hidden="1"/>
    </xf>
    <xf numFmtId="165" fontId="1" fillId="4" borderId="0" xfId="0" applyNumberFormat="1" applyFont="1" applyFill="1" applyBorder="1" applyAlignment="1" applyProtection="1">
      <alignment horizontal="right" vertical="center"/>
      <protection hidden="1"/>
    </xf>
    <xf numFmtId="49" fontId="5" fillId="4" borderId="0" xfId="0" applyNumberFormat="1" applyFont="1" applyFill="1" applyBorder="1" applyAlignment="1" applyProtection="1">
      <alignment vertical="center"/>
      <protection locked="0"/>
    </xf>
    <xf numFmtId="166" fontId="4" fillId="4" borderId="0" xfId="0" applyNumberFormat="1" applyFont="1" applyFill="1" applyBorder="1" applyAlignment="1">
      <alignment horizontal="right" vertical="center"/>
    </xf>
    <xf numFmtId="166" fontId="7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>
      <alignment horizontal="right" vertical="center"/>
    </xf>
    <xf numFmtId="166" fontId="4" fillId="4" borderId="0" xfId="0" applyNumberFormat="1" applyFont="1" applyFill="1" applyBorder="1" applyAlignment="1" applyProtection="1">
      <alignment vertical="center"/>
      <protection hidden="1"/>
    </xf>
    <xf numFmtId="0" fontId="1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6" fontId="1" fillId="4" borderId="0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 applyProtection="1">
      <alignment vertical="center"/>
      <protection hidden="1"/>
    </xf>
    <xf numFmtId="1" fontId="5" fillId="4" borderId="0" xfId="0" applyNumberFormat="1" applyFont="1" applyFill="1" applyBorder="1" applyAlignment="1" applyProtection="1">
      <alignment horizontal="center" vertical="center"/>
      <protection locked="0"/>
    </xf>
    <xf numFmtId="166" fontId="1" fillId="4" borderId="0" xfId="0" quotePrefix="1" applyNumberFormat="1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right" vertical="center"/>
      <protection hidden="1"/>
    </xf>
    <xf numFmtId="166" fontId="2" fillId="4" borderId="0" xfId="0" applyNumberFormat="1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center" vertical="center"/>
    </xf>
    <xf numFmtId="164" fontId="2" fillId="4" borderId="0" xfId="0" applyNumberFormat="1" applyFont="1" applyFill="1" applyBorder="1" applyAlignment="1" applyProtection="1">
      <alignment horizontal="center" vertical="center"/>
    </xf>
    <xf numFmtId="166" fontId="0" fillId="4" borderId="0" xfId="0" applyNumberFormat="1" applyFill="1" applyBorder="1" applyAlignment="1">
      <alignment vertical="center"/>
    </xf>
    <xf numFmtId="165" fontId="0" fillId="4" borderId="0" xfId="0" applyNumberFormat="1" applyFill="1" applyBorder="1" applyAlignment="1">
      <alignment vertical="center"/>
    </xf>
    <xf numFmtId="164" fontId="0" fillId="4" borderId="0" xfId="0" applyNumberFormat="1" applyFill="1" applyBorder="1" applyAlignment="1">
      <alignment vertical="center"/>
    </xf>
    <xf numFmtId="166" fontId="3" fillId="4" borderId="0" xfId="0" applyNumberFormat="1" applyFont="1" applyFill="1" applyBorder="1" applyAlignment="1">
      <alignment vertical="center"/>
    </xf>
    <xf numFmtId="10" fontId="6" fillId="4" borderId="14" xfId="3" applyNumberFormat="1" applyFont="1" applyFill="1" applyBorder="1" applyAlignment="1">
      <alignment horizontal="right" vertical="center"/>
    </xf>
    <xf numFmtId="10" fontId="6" fillId="4" borderId="3" xfId="3" applyNumberFormat="1" applyFont="1" applyFill="1" applyBorder="1" applyAlignment="1">
      <alignment horizontal="right" vertical="center"/>
    </xf>
    <xf numFmtId="10" fontId="13" fillId="0" borderId="2" xfId="3" applyNumberFormat="1" applyFont="1" applyBorder="1" applyAlignment="1">
      <alignment horizontal="left"/>
    </xf>
    <xf numFmtId="0" fontId="20" fillId="4" borderId="13" xfId="0" applyFont="1" applyFill="1" applyBorder="1" applyAlignment="1">
      <alignment horizontal="right" vertical="center"/>
    </xf>
    <xf numFmtId="167" fontId="6" fillId="4" borderId="0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167" fontId="1" fillId="4" borderId="0" xfId="0" applyNumberFormat="1" applyFont="1" applyFill="1" applyBorder="1" applyAlignment="1" applyProtection="1">
      <alignment horizontal="right" vertical="center"/>
      <protection locked="0"/>
    </xf>
    <xf numFmtId="167" fontId="1" fillId="4" borderId="19" xfId="0" applyNumberFormat="1" applyFont="1" applyFill="1" applyBorder="1" applyAlignment="1" applyProtection="1">
      <alignment horizontal="right" vertical="center"/>
      <protection locked="0"/>
    </xf>
    <xf numFmtId="166" fontId="6" fillId="4" borderId="0" xfId="0" applyNumberFormat="1" applyFont="1" applyFill="1" applyBorder="1" applyAlignment="1">
      <alignment vertical="center"/>
    </xf>
    <xf numFmtId="166" fontId="6" fillId="4" borderId="0" xfId="0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0" fillId="0" borderId="0" xfId="0" applyFill="1"/>
    <xf numFmtId="0" fontId="22" fillId="0" borderId="0" xfId="0" applyFont="1" applyFill="1" applyBorder="1" applyAlignment="1"/>
    <xf numFmtId="0" fontId="10" fillId="0" borderId="0" xfId="0" applyFont="1" applyFill="1" applyAlignment="1">
      <alignment vertical="center"/>
    </xf>
    <xf numFmtId="4" fontId="20" fillId="4" borderId="7" xfId="0" applyNumberFormat="1" applyFont="1" applyFill="1" applyBorder="1" applyAlignment="1">
      <alignment horizontal="right" vertical="center"/>
    </xf>
    <xf numFmtId="168" fontId="34" fillId="4" borderId="7" xfId="3" applyNumberFormat="1" applyFont="1" applyFill="1" applyBorder="1" applyAlignment="1">
      <alignment horizontal="right" vertical="center"/>
    </xf>
    <xf numFmtId="167" fontId="38" fillId="4" borderId="0" xfId="0" applyNumberFormat="1" applyFont="1" applyFill="1" applyAlignment="1">
      <alignment horizontal="center" vertical="center"/>
    </xf>
    <xf numFmtId="167" fontId="2" fillId="2" borderId="2" xfId="0" applyNumberFormat="1" applyFont="1" applyFill="1" applyBorder="1" applyAlignment="1" applyProtection="1">
      <alignment horizontal="center" vertical="center" wrapText="1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4" fontId="6" fillId="4" borderId="0" xfId="0" applyNumberFormat="1" applyFont="1" applyFill="1" applyBorder="1" applyAlignment="1">
      <alignment horizontal="center" vertical="center"/>
    </xf>
    <xf numFmtId="49" fontId="21" fillId="4" borderId="12" xfId="0" applyNumberFormat="1" applyFont="1" applyFill="1" applyBorder="1" applyAlignment="1">
      <alignment horizontal="right" vertical="center"/>
    </xf>
    <xf numFmtId="167" fontId="1" fillId="4" borderId="0" xfId="0" applyNumberFormat="1" applyFont="1" applyFill="1" applyBorder="1" applyAlignment="1" applyProtection="1">
      <alignment horizontal="center" vertical="center"/>
      <protection hidden="1"/>
    </xf>
    <xf numFmtId="167" fontId="1" fillId="4" borderId="19" xfId="0" applyNumberFormat="1" applyFont="1" applyFill="1" applyBorder="1" applyAlignment="1" applyProtection="1">
      <alignment horizontal="center" vertical="center"/>
      <protection hidden="1"/>
    </xf>
    <xf numFmtId="167" fontId="6" fillId="4" borderId="0" xfId="0" applyNumberFormat="1" applyFont="1" applyFill="1" applyBorder="1" applyAlignment="1">
      <alignment horizontal="center" vertical="center"/>
    </xf>
    <xf numFmtId="167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left" vertical="justify"/>
    </xf>
    <xf numFmtId="0" fontId="6" fillId="4" borderId="12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43" fontId="6" fillId="0" borderId="0" xfId="0" applyNumberFormat="1" applyFont="1"/>
    <xf numFmtId="0" fontId="9" fillId="0" borderId="0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7" fontId="12" fillId="0" borderId="0" xfId="0" applyNumberFormat="1" applyFont="1"/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>
      <alignment horizontal="left" vertical="justify"/>
    </xf>
    <xf numFmtId="166" fontId="14" fillId="0" borderId="0" xfId="0" applyNumberFormat="1" applyFont="1" applyFill="1" applyBorder="1" applyAlignment="1" applyProtection="1">
      <alignment vertical="center"/>
      <protection hidden="1"/>
    </xf>
    <xf numFmtId="0" fontId="41" fillId="4" borderId="0" xfId="0" applyFont="1" applyFill="1" applyBorder="1" applyAlignment="1">
      <alignment horizontal="right" vertical="center"/>
    </xf>
    <xf numFmtId="0" fontId="42" fillId="4" borderId="0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left" vertical="justify"/>
    </xf>
    <xf numFmtId="0" fontId="12" fillId="4" borderId="0" xfId="0" applyFont="1" applyFill="1" applyAlignment="1">
      <alignment horizontal="left" vertical="center"/>
    </xf>
    <xf numFmtId="49" fontId="40" fillId="0" borderId="0" xfId="0" applyNumberFormat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left" vertical="center"/>
    </xf>
    <xf numFmtId="0" fontId="42" fillId="0" borderId="12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left" vertical="center"/>
    </xf>
    <xf numFmtId="0" fontId="12" fillId="4" borderId="15" xfId="0" applyFont="1" applyFill="1" applyBorder="1" applyAlignment="1">
      <alignment horizontal="left" vertical="center"/>
    </xf>
    <xf numFmtId="0" fontId="41" fillId="4" borderId="12" xfId="0" applyFont="1" applyFill="1" applyBorder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49" fontId="36" fillId="4" borderId="12" xfId="0" applyNumberFormat="1" applyFont="1" applyFill="1" applyBorder="1" applyAlignment="1">
      <alignment horizontal="right" vertical="center"/>
    </xf>
    <xf numFmtId="0" fontId="40" fillId="4" borderId="6" xfId="0" applyFont="1" applyFill="1" applyBorder="1" applyAlignment="1">
      <alignment horizontal="left" vertical="center"/>
    </xf>
    <xf numFmtId="0" fontId="19" fillId="4" borderId="6" xfId="0" applyFont="1" applyFill="1" applyBorder="1" applyAlignment="1" applyProtection="1">
      <alignment vertical="center"/>
    </xf>
    <xf numFmtId="0" fontId="12" fillId="4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7" fontId="37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1" fillId="8" borderId="2" xfId="0" applyFont="1" applyFill="1" applyBorder="1" applyAlignment="1" applyProtection="1">
      <alignment horizontal="center" vertical="center"/>
      <protection hidden="1"/>
    </xf>
    <xf numFmtId="10" fontId="13" fillId="8" borderId="2" xfId="3" applyNumberFormat="1" applyFont="1" applyFill="1" applyBorder="1" applyAlignment="1" applyProtection="1">
      <alignment horizontal="center" vertical="top"/>
      <protection hidden="1"/>
    </xf>
    <xf numFmtId="0" fontId="6" fillId="4" borderId="15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0" fontId="0" fillId="0" borderId="0" xfId="0" applyBorder="1"/>
    <xf numFmtId="0" fontId="10" fillId="5" borderId="35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43" fontId="10" fillId="5" borderId="22" xfId="1" applyFont="1" applyFill="1" applyBorder="1" applyAlignment="1">
      <alignment horizontal="center" vertical="center"/>
    </xf>
    <xf numFmtId="43" fontId="10" fillId="5" borderId="26" xfId="1" applyFont="1" applyFill="1" applyBorder="1" applyAlignment="1">
      <alignment horizontal="center" vertical="center"/>
    </xf>
    <xf numFmtId="10" fontId="10" fillId="5" borderId="31" xfId="3" applyNumberFormat="1" applyFont="1" applyFill="1" applyBorder="1" applyAlignment="1">
      <alignment horizontal="center" vertical="center"/>
    </xf>
    <xf numFmtId="10" fontId="10" fillId="5" borderId="23" xfId="3" applyNumberFormat="1" applyFont="1" applyFill="1" applyBorder="1" applyAlignment="1">
      <alignment horizontal="center" vertical="center"/>
    </xf>
    <xf numFmtId="10" fontId="10" fillId="5" borderId="32" xfId="3" applyNumberFormat="1" applyFont="1" applyFill="1" applyBorder="1" applyAlignment="1">
      <alignment horizontal="center" vertical="center"/>
    </xf>
    <xf numFmtId="10" fontId="10" fillId="5" borderId="27" xfId="3" applyNumberFormat="1" applyFont="1" applyFill="1" applyBorder="1" applyAlignment="1">
      <alignment horizontal="center" vertical="center"/>
    </xf>
    <xf numFmtId="43" fontId="16" fillId="4" borderId="22" xfId="1" applyFont="1" applyFill="1" applyBorder="1" applyAlignment="1">
      <alignment horizontal="center" vertical="center"/>
    </xf>
    <xf numFmtId="9" fontId="16" fillId="4" borderId="23" xfId="1" applyNumberFormat="1" applyFont="1" applyFill="1" applyBorder="1" applyAlignment="1">
      <alignment horizontal="center" vertical="center"/>
    </xf>
    <xf numFmtId="43" fontId="16" fillId="4" borderId="30" xfId="1" applyFont="1" applyFill="1" applyBorder="1" applyAlignment="1">
      <alignment horizontal="center" vertical="center"/>
    </xf>
    <xf numFmtId="9" fontId="16" fillId="4" borderId="18" xfId="1" applyNumberFormat="1" applyFont="1" applyFill="1" applyBorder="1" applyAlignment="1">
      <alignment horizontal="center" vertical="center"/>
    </xf>
    <xf numFmtId="9" fontId="16" fillId="4" borderId="18" xfId="3" applyFont="1" applyFill="1" applyBorder="1" applyAlignment="1">
      <alignment horizontal="center" vertical="center"/>
    </xf>
    <xf numFmtId="43" fontId="16" fillId="8" borderId="22" xfId="1" applyFont="1" applyFill="1" applyBorder="1" applyAlignment="1">
      <alignment horizontal="center" vertical="center"/>
    </xf>
    <xf numFmtId="9" fontId="16" fillId="8" borderId="23" xfId="1" applyNumberFormat="1" applyFont="1" applyFill="1" applyBorder="1" applyAlignment="1">
      <alignment horizontal="center" vertical="center"/>
    </xf>
    <xf numFmtId="9" fontId="16" fillId="8" borderId="23" xfId="3" applyFont="1" applyFill="1" applyBorder="1" applyAlignment="1">
      <alignment horizontal="center" vertical="center"/>
    </xf>
    <xf numFmtId="43" fontId="16" fillId="8" borderId="30" xfId="1" applyFont="1" applyFill="1" applyBorder="1" applyAlignment="1">
      <alignment horizontal="center" vertical="center"/>
    </xf>
    <xf numFmtId="9" fontId="16" fillId="8" borderId="18" xfId="3" applyFont="1" applyFill="1" applyBorder="1" applyAlignment="1">
      <alignment horizontal="center" vertical="center"/>
    </xf>
    <xf numFmtId="9" fontId="16" fillId="8" borderId="18" xfId="1" applyNumberFormat="1" applyFont="1" applyFill="1" applyBorder="1" applyAlignment="1">
      <alignment horizontal="center" vertical="center"/>
    </xf>
    <xf numFmtId="167" fontId="10" fillId="4" borderId="28" xfId="0" applyNumberFormat="1" applyFont="1" applyFill="1" applyBorder="1" applyAlignment="1" applyProtection="1">
      <alignment horizontal="center" vertical="center"/>
      <protection locked="0"/>
    </xf>
    <xf numFmtId="10" fontId="16" fillId="4" borderId="29" xfId="3" applyNumberFormat="1" applyFont="1" applyFill="1" applyBorder="1" applyAlignment="1">
      <alignment horizontal="center" vertical="center"/>
    </xf>
    <xf numFmtId="9" fontId="10" fillId="5" borderId="23" xfId="3" applyFont="1" applyFill="1" applyBorder="1" applyAlignment="1">
      <alignment horizontal="center" vertical="center"/>
    </xf>
    <xf numFmtId="9" fontId="10" fillId="5" borderId="27" xfId="3" applyFont="1" applyFill="1" applyBorder="1" applyAlignment="1">
      <alignment horizontal="center" vertical="center"/>
    </xf>
    <xf numFmtId="0" fontId="16" fillId="0" borderId="29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1" fontId="19" fillId="4" borderId="0" xfId="0" applyNumberFormat="1" applyFont="1" applyFill="1" applyBorder="1" applyAlignment="1" applyProtection="1">
      <alignment horizontal="center" vertical="center"/>
      <protection locked="0"/>
    </xf>
    <xf numFmtId="165" fontId="35" fillId="4" borderId="0" xfId="0" applyNumberFormat="1" applyFont="1" applyFill="1" applyBorder="1" applyAlignment="1" applyProtection="1">
      <alignment horizontal="center" vertical="center"/>
    </xf>
    <xf numFmtId="10" fontId="2" fillId="4" borderId="16" xfId="3" applyNumberFormat="1" applyFont="1" applyFill="1" applyBorder="1" applyAlignment="1" applyProtection="1">
      <alignment horizontal="center" vertical="center" wrapText="1"/>
    </xf>
    <xf numFmtId="10" fontId="2" fillId="4" borderId="5" xfId="3" applyNumberFormat="1" applyFont="1" applyFill="1" applyBorder="1" applyAlignment="1" applyProtection="1">
      <alignment horizontal="center" vertical="center" wrapText="1"/>
    </xf>
    <xf numFmtId="0" fontId="20" fillId="4" borderId="13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4" borderId="0" xfId="0" applyFont="1" applyFill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0" fillId="4" borderId="12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left" wrapText="1"/>
    </xf>
    <xf numFmtId="17" fontId="43" fillId="2" borderId="2" xfId="0" applyNumberFormat="1" applyFont="1" applyFill="1" applyBorder="1" applyAlignment="1" applyProtection="1">
      <alignment horizontal="center" vertical="center"/>
      <protection locked="0"/>
    </xf>
    <xf numFmtId="17" fontId="31" fillId="2" borderId="12" xfId="0" applyNumberFormat="1" applyFont="1" applyFill="1" applyBorder="1" applyAlignment="1" applyProtection="1">
      <alignment horizontal="left" vertical="center"/>
      <protection locked="0"/>
    </xf>
    <xf numFmtId="17" fontId="31" fillId="2" borderId="13" xfId="0" applyNumberFormat="1" applyFont="1" applyFill="1" applyBorder="1" applyAlignment="1" applyProtection="1">
      <alignment horizontal="left" vertical="center"/>
      <protection locked="0"/>
    </xf>
    <xf numFmtId="17" fontId="31" fillId="2" borderId="8" xfId="0" applyNumberFormat="1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left" vertical="top"/>
      <protection hidden="1"/>
    </xf>
    <xf numFmtId="0" fontId="13" fillId="2" borderId="13" xfId="0" applyFont="1" applyFill="1" applyBorder="1" applyAlignment="1" applyProtection="1">
      <alignment horizontal="left" vertical="top"/>
      <protection hidden="1"/>
    </xf>
    <xf numFmtId="0" fontId="13" fillId="2" borderId="8" xfId="0" applyFont="1" applyFill="1" applyBorder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1" fillId="2" borderId="19" xfId="0" applyFont="1" applyFill="1" applyBorder="1" applyAlignment="1" applyProtection="1">
      <alignment horizontal="center" vertical="top"/>
      <protection hidden="1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right" vertical="center"/>
    </xf>
    <xf numFmtId="0" fontId="20" fillId="4" borderId="2" xfId="0" applyFont="1" applyFill="1" applyBorder="1" applyAlignment="1">
      <alignment horizontal="right" vertical="center"/>
    </xf>
    <xf numFmtId="0" fontId="10" fillId="5" borderId="26" xfId="0" applyFont="1" applyFill="1" applyBorder="1" applyAlignment="1">
      <alignment horizontal="right" vertical="center"/>
    </xf>
    <xf numFmtId="0" fontId="10" fillId="5" borderId="27" xfId="0" applyFont="1" applyFill="1" applyBorder="1" applyAlignment="1">
      <alignment horizontal="right" vertical="center"/>
    </xf>
    <xf numFmtId="0" fontId="44" fillId="5" borderId="22" xfId="0" applyFont="1" applyFill="1" applyBorder="1" applyAlignment="1">
      <alignment horizontal="center" vertical="center"/>
    </xf>
    <xf numFmtId="0" fontId="44" fillId="5" borderId="2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right" vertical="center"/>
    </xf>
    <xf numFmtId="0" fontId="10" fillId="5" borderId="23" xfId="0" applyFont="1" applyFill="1" applyBorder="1" applyAlignment="1">
      <alignment horizontal="right" vertical="center"/>
    </xf>
    <xf numFmtId="0" fontId="44" fillId="5" borderId="20" xfId="0" applyFont="1" applyFill="1" applyBorder="1" applyAlignment="1">
      <alignment horizontal="center" vertical="center"/>
    </xf>
    <xf numFmtId="0" fontId="44" fillId="5" borderId="24" xfId="0" applyFont="1" applyFill="1" applyBorder="1" applyAlignment="1">
      <alignment horizontal="center" vertical="center"/>
    </xf>
    <xf numFmtId="0" fontId="44" fillId="5" borderId="21" xfId="0" applyFont="1" applyFill="1" applyBorder="1" applyAlignment="1">
      <alignment horizontal="center" vertical="center" wrapText="1"/>
    </xf>
    <xf numFmtId="0" fontId="44" fillId="5" borderId="2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85223</xdr:rowOff>
    </xdr:from>
    <xdr:to>
      <xdr:col>10</xdr:col>
      <xdr:colOff>438650</xdr:colOff>
      <xdr:row>5</xdr:row>
      <xdr:rowOff>123323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0" y="85223"/>
          <a:ext cx="756150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50"/>
  <sheetViews>
    <sheetView tabSelected="1" zoomScale="90" zoomScaleNormal="90" zoomScaleSheetLayoutView="75" workbookViewId="0">
      <selection activeCell="H6" sqref="H6"/>
    </sheetView>
  </sheetViews>
  <sheetFormatPr defaultColWidth="11.42578125" defaultRowHeight="12.75" x14ac:dyDescent="0.2"/>
  <cols>
    <col min="1" max="1" width="3.5703125" style="1" customWidth="1"/>
    <col min="2" max="2" width="11.42578125" style="23"/>
    <col min="3" max="3" width="8.28515625" style="237" customWidth="1"/>
    <col min="4" max="4" width="45" style="2" customWidth="1"/>
    <col min="5" max="5" width="8.140625" style="172" customWidth="1"/>
    <col min="6" max="6" width="8.7109375" style="182" customWidth="1"/>
    <col min="7" max="7" width="12.5703125" style="79" customWidth="1"/>
    <col min="8" max="8" width="11.7109375" style="204" customWidth="1"/>
    <col min="9" max="9" width="14.42578125" style="50" customWidth="1"/>
    <col min="10" max="10" width="9.7109375" style="44" customWidth="1"/>
    <col min="11" max="11" width="2.42578125" style="2" customWidth="1"/>
    <col min="12" max="12" width="9.28515625" style="162" customWidth="1"/>
    <col min="13" max="13" width="15.140625" style="163" customWidth="1"/>
    <col min="14" max="14" width="10.7109375" style="162" customWidth="1"/>
    <col min="15" max="15" width="13.5703125" style="164" customWidth="1"/>
    <col min="16" max="16" width="10.42578125" style="165" customWidth="1"/>
    <col min="17" max="28" width="10.7109375" style="165" customWidth="1"/>
    <col min="29" max="45" width="11.42578125" style="114"/>
    <col min="46" max="16384" width="11.42578125" style="2"/>
  </cols>
  <sheetData>
    <row r="1" spans="1:45" ht="23.25" x14ac:dyDescent="0.2">
      <c r="C1" s="283" t="s">
        <v>67</v>
      </c>
      <c r="D1" s="283"/>
      <c r="E1" s="283"/>
      <c r="F1" s="283"/>
      <c r="G1" s="283"/>
      <c r="H1" s="283"/>
      <c r="I1" s="283"/>
      <c r="J1" s="39"/>
      <c r="K1" s="15"/>
      <c r="L1" s="140"/>
      <c r="M1" s="140"/>
      <c r="N1" s="140"/>
      <c r="O1" s="140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</row>
    <row r="2" spans="1:45" ht="18" x14ac:dyDescent="0.2">
      <c r="B2" s="24"/>
      <c r="C2" s="284" t="s">
        <v>8</v>
      </c>
      <c r="D2" s="284"/>
      <c r="E2" s="284"/>
      <c r="F2" s="284"/>
      <c r="G2" s="284"/>
      <c r="H2" s="284"/>
      <c r="I2" s="284"/>
      <c r="J2" s="40"/>
      <c r="K2" s="3"/>
      <c r="L2" s="142"/>
      <c r="M2" s="143"/>
      <c r="N2" s="144"/>
      <c r="O2" s="144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</row>
    <row r="3" spans="1:45" s="6" customFormat="1" x14ac:dyDescent="0.2">
      <c r="A3" s="4"/>
      <c r="B3" s="25"/>
      <c r="C3" s="285" t="s">
        <v>7</v>
      </c>
      <c r="D3" s="285"/>
      <c r="E3" s="285"/>
      <c r="F3" s="285"/>
      <c r="G3" s="285"/>
      <c r="H3" s="285"/>
      <c r="I3" s="285"/>
      <c r="J3" s="41"/>
      <c r="K3" s="5"/>
      <c r="L3" s="145"/>
      <c r="M3" s="143"/>
      <c r="N3" s="146"/>
      <c r="O3" s="147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9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</row>
    <row r="4" spans="1:45" x14ac:dyDescent="0.2">
      <c r="B4" s="24"/>
      <c r="C4" s="225"/>
      <c r="D4" s="52"/>
      <c r="E4" s="16"/>
      <c r="F4" s="16"/>
      <c r="G4" s="73"/>
      <c r="H4" s="195"/>
      <c r="I4" s="51"/>
      <c r="J4" s="42"/>
      <c r="K4" s="7"/>
      <c r="L4" s="151"/>
      <c r="M4" s="274"/>
      <c r="N4" s="146"/>
      <c r="O4" s="152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</row>
    <row r="5" spans="1:45" x14ac:dyDescent="0.2">
      <c r="B5" s="26"/>
      <c r="C5" s="239" t="s">
        <v>0</v>
      </c>
      <c r="D5" s="289" t="s">
        <v>103</v>
      </c>
      <c r="E5" s="290"/>
      <c r="F5" s="290"/>
      <c r="G5" s="291"/>
      <c r="H5" s="288" t="s">
        <v>331</v>
      </c>
      <c r="I5" s="288"/>
      <c r="J5" s="166"/>
      <c r="K5" s="131"/>
      <c r="L5" s="153"/>
      <c r="M5" s="154"/>
      <c r="N5" s="155"/>
      <c r="O5" s="156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</row>
    <row r="6" spans="1:45" x14ac:dyDescent="0.2">
      <c r="B6" s="27"/>
      <c r="C6" s="239" t="s">
        <v>16</v>
      </c>
      <c r="D6" s="292" t="s">
        <v>257</v>
      </c>
      <c r="E6" s="293"/>
      <c r="F6" s="293"/>
      <c r="G6" s="294"/>
      <c r="H6" s="241" t="s">
        <v>106</v>
      </c>
      <c r="I6" s="242">
        <v>0.26150000000000001</v>
      </c>
      <c r="J6" s="167"/>
      <c r="K6" s="132"/>
      <c r="L6" s="221"/>
      <c r="M6" s="157"/>
      <c r="N6" s="157"/>
      <c r="O6" s="156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</row>
    <row r="7" spans="1:45" x14ac:dyDescent="0.2">
      <c r="B7" s="24"/>
      <c r="C7" s="239" t="s">
        <v>6</v>
      </c>
      <c r="D7" s="287" t="s">
        <v>105</v>
      </c>
      <c r="E7" s="287"/>
      <c r="F7" s="287"/>
      <c r="G7" s="287"/>
      <c r="H7" s="287"/>
      <c r="I7" s="287"/>
      <c r="J7" s="168"/>
      <c r="K7" s="8"/>
      <c r="L7" s="142"/>
      <c r="M7" s="143"/>
      <c r="N7" s="142"/>
      <c r="O7" s="158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</row>
    <row r="8" spans="1:45" ht="22.5" x14ac:dyDescent="0.2">
      <c r="B8" s="24"/>
      <c r="C8" s="240" t="s">
        <v>2</v>
      </c>
      <c r="D8" s="124" t="s">
        <v>3</v>
      </c>
      <c r="E8" s="124" t="s">
        <v>47</v>
      </c>
      <c r="F8" s="124" t="s">
        <v>4</v>
      </c>
      <c r="G8" s="125" t="s">
        <v>65</v>
      </c>
      <c r="H8" s="196" t="s">
        <v>214</v>
      </c>
      <c r="I8" s="126" t="s">
        <v>5</v>
      </c>
      <c r="J8" s="46" t="s">
        <v>37</v>
      </c>
      <c r="K8" s="18"/>
      <c r="L8" s="159"/>
      <c r="M8" s="275"/>
      <c r="N8" s="275"/>
      <c r="O8" s="16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</row>
    <row r="9" spans="1:45" ht="13.5" thickBot="1" x14ac:dyDescent="0.25">
      <c r="B9" s="24"/>
      <c r="C9" s="226"/>
      <c r="D9" s="121"/>
      <c r="E9" s="121"/>
      <c r="F9" s="121"/>
      <c r="G9" s="122"/>
      <c r="H9" s="197"/>
      <c r="I9" s="123"/>
      <c r="J9" s="119"/>
      <c r="K9" s="18"/>
      <c r="L9" s="159"/>
      <c r="M9" s="275"/>
      <c r="N9" s="275"/>
      <c r="O9" s="16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</row>
    <row r="10" spans="1:45" ht="13.5" thickBot="1" x14ac:dyDescent="0.25">
      <c r="B10" s="295"/>
      <c r="C10" s="297" t="s">
        <v>103</v>
      </c>
      <c r="D10" s="298"/>
      <c r="E10" s="298"/>
      <c r="F10" s="298"/>
      <c r="G10" s="298"/>
      <c r="H10" s="298"/>
      <c r="I10" s="299"/>
      <c r="J10" s="276"/>
      <c r="K10" s="18"/>
      <c r="L10" s="159"/>
      <c r="M10" s="160"/>
      <c r="N10" s="159"/>
      <c r="O10" s="16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</row>
    <row r="11" spans="1:45" ht="13.5" thickBot="1" x14ac:dyDescent="0.25">
      <c r="B11" s="296"/>
      <c r="C11" s="300"/>
      <c r="D11" s="301"/>
      <c r="E11" s="301"/>
      <c r="F11" s="301"/>
      <c r="G11" s="301"/>
      <c r="H11" s="301"/>
      <c r="I11" s="302"/>
      <c r="J11" s="277"/>
      <c r="K11" s="18"/>
      <c r="L11" s="159"/>
      <c r="M11" s="160"/>
      <c r="N11" s="159"/>
      <c r="O11" s="16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</row>
    <row r="12" spans="1:45" s="10" customFormat="1" ht="13.5" thickBot="1" x14ac:dyDescent="0.25">
      <c r="A12" s="9"/>
      <c r="B12" s="111">
        <v>44378</v>
      </c>
      <c r="C12" s="208" t="s">
        <v>1</v>
      </c>
      <c r="D12" s="280" t="s">
        <v>38</v>
      </c>
      <c r="E12" s="281"/>
      <c r="F12" s="281"/>
      <c r="G12" s="281"/>
      <c r="H12" s="281"/>
      <c r="I12" s="282"/>
      <c r="J12" s="47"/>
      <c r="K12" s="133"/>
      <c r="L12" s="137"/>
      <c r="M12" s="93"/>
      <c r="N12" s="93"/>
      <c r="O12" s="93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</row>
    <row r="13" spans="1:45" s="10" customFormat="1" x14ac:dyDescent="0.2">
      <c r="A13" s="9"/>
      <c r="B13" s="22" t="s">
        <v>72</v>
      </c>
      <c r="C13" s="206" t="s">
        <v>30</v>
      </c>
      <c r="D13" s="13" t="s">
        <v>73</v>
      </c>
      <c r="E13" s="21" t="s">
        <v>32</v>
      </c>
      <c r="F13" s="173">
        <v>3</v>
      </c>
      <c r="G13" s="38">
        <v>225</v>
      </c>
      <c r="H13" s="38">
        <f>TRUNC((G13*(1+$I$6)),2)</f>
        <v>283.83</v>
      </c>
      <c r="I13" s="20">
        <f>F13*H13</f>
        <v>851.49</v>
      </c>
      <c r="J13" s="128">
        <f>I13/$I$210</f>
        <v>2.0200000000000001E-3</v>
      </c>
      <c r="K13" s="133"/>
      <c r="L13" s="137"/>
      <c r="M13" s="93"/>
      <c r="N13" s="93"/>
      <c r="O13" s="93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</row>
    <row r="14" spans="1:45" s="10" customFormat="1" ht="51" x14ac:dyDescent="0.2">
      <c r="A14" s="9"/>
      <c r="B14" s="22">
        <v>93208</v>
      </c>
      <c r="C14" s="206" t="s">
        <v>31</v>
      </c>
      <c r="D14" s="13" t="s">
        <v>96</v>
      </c>
      <c r="E14" s="21" t="s">
        <v>32</v>
      </c>
      <c r="F14" s="173">
        <v>10</v>
      </c>
      <c r="G14" s="38">
        <v>180</v>
      </c>
      <c r="H14" s="38">
        <f t="shared" ref="H14" si="0">TRUNC((G14*(1+$I$6)),2)</f>
        <v>227.07</v>
      </c>
      <c r="I14" s="20">
        <f>F14*H14</f>
        <v>2270.6999999999998</v>
      </c>
      <c r="J14" s="128">
        <f>I14/$I$210</f>
        <v>5.3800000000000002E-3</v>
      </c>
      <c r="K14" s="133"/>
      <c r="L14" s="94"/>
      <c r="M14" s="93"/>
      <c r="N14" s="93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</row>
    <row r="15" spans="1:45" s="32" customFormat="1" x14ac:dyDescent="0.2">
      <c r="A15" s="30"/>
      <c r="B15" s="83"/>
      <c r="C15" s="286" t="s">
        <v>48</v>
      </c>
      <c r="D15" s="278"/>
      <c r="E15" s="278"/>
      <c r="F15" s="278"/>
      <c r="G15" s="278"/>
      <c r="H15" s="279"/>
      <c r="I15" s="57">
        <f>SUM(I13:I14)</f>
        <v>3122.19</v>
      </c>
      <c r="J15" s="127">
        <f>I15/$I$210</f>
        <v>7.4000000000000003E-3</v>
      </c>
      <c r="K15" s="134"/>
      <c r="L15" s="92"/>
      <c r="M15" s="136"/>
      <c r="N15" s="136"/>
      <c r="O15" s="136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</row>
    <row r="16" spans="1:45" s="32" customFormat="1" ht="13.5" thickBot="1" x14ac:dyDescent="0.25">
      <c r="A16" s="33"/>
      <c r="B16" s="59"/>
      <c r="C16" s="222"/>
      <c r="D16" s="80"/>
      <c r="E16" s="80"/>
      <c r="F16" s="80"/>
      <c r="G16" s="80"/>
      <c r="H16" s="80"/>
      <c r="I16" s="193"/>
      <c r="J16" s="194"/>
      <c r="K16" s="134"/>
      <c r="L16" s="92"/>
      <c r="M16" s="136"/>
      <c r="N16" s="136"/>
      <c r="O16" s="136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</row>
    <row r="17" spans="1:45" s="32" customFormat="1" ht="13.5" thickBot="1" x14ac:dyDescent="0.25">
      <c r="A17" s="30"/>
      <c r="B17" s="87"/>
      <c r="C17" s="208" t="s">
        <v>9</v>
      </c>
      <c r="D17" s="280" t="s">
        <v>258</v>
      </c>
      <c r="E17" s="281"/>
      <c r="F17" s="281"/>
      <c r="G17" s="281"/>
      <c r="H17" s="281"/>
      <c r="I17" s="282"/>
      <c r="J17" s="47"/>
      <c r="K17" s="134"/>
      <c r="L17" s="92"/>
      <c r="M17" s="136"/>
      <c r="N17" s="136"/>
      <c r="O17" s="136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</row>
    <row r="18" spans="1:45" s="32" customFormat="1" ht="25.5" x14ac:dyDescent="0.2">
      <c r="A18" s="30"/>
      <c r="B18" s="22">
        <v>99059</v>
      </c>
      <c r="C18" s="206" t="s">
        <v>219</v>
      </c>
      <c r="D18" s="12" t="s">
        <v>83</v>
      </c>
      <c r="E18" s="19" t="s">
        <v>35</v>
      </c>
      <c r="F18" s="173">
        <v>83.9</v>
      </c>
      <c r="G18" s="38">
        <v>37.74</v>
      </c>
      <c r="H18" s="38">
        <f>TRUNC((G18*(1+$I$6)),2)</f>
        <v>47.6</v>
      </c>
      <c r="I18" s="20">
        <f t="shared" ref="I18:I32" si="1">F18*H18</f>
        <v>3993.64</v>
      </c>
      <c r="J18" s="128">
        <f t="shared" ref="J18:J33" si="2">I18/$I$210</f>
        <v>9.4599999999999997E-3</v>
      </c>
      <c r="K18" s="134"/>
      <c r="L18" s="92"/>
      <c r="M18" s="136"/>
      <c r="N18" s="136"/>
      <c r="O18" s="136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</row>
    <row r="19" spans="1:45" s="32" customFormat="1" ht="51" x14ac:dyDescent="0.2">
      <c r="A19" s="30"/>
      <c r="B19" s="22">
        <v>100896</v>
      </c>
      <c r="C19" s="206" t="s">
        <v>220</v>
      </c>
      <c r="D19" s="12" t="s">
        <v>308</v>
      </c>
      <c r="E19" s="19" t="s">
        <v>35</v>
      </c>
      <c r="F19" s="173">
        <v>125</v>
      </c>
      <c r="G19" s="38">
        <v>35</v>
      </c>
      <c r="H19" s="38">
        <f t="shared" ref="H19:H23" si="3">TRUNC((G19*(1+$I$6)),2)</f>
        <v>44.15</v>
      </c>
      <c r="I19" s="20">
        <f t="shared" si="1"/>
        <v>5518.75</v>
      </c>
      <c r="J19" s="128">
        <f t="shared" si="2"/>
        <v>1.307E-2</v>
      </c>
      <c r="K19" s="134"/>
      <c r="L19" s="92"/>
      <c r="M19" s="136"/>
      <c r="N19" s="136"/>
      <c r="O19" s="136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</row>
    <row r="20" spans="1:45" s="32" customFormat="1" ht="25.5" x14ac:dyDescent="0.2">
      <c r="A20" s="30"/>
      <c r="B20" s="22">
        <v>93358</v>
      </c>
      <c r="C20" s="206" t="s">
        <v>221</v>
      </c>
      <c r="D20" s="12" t="s">
        <v>309</v>
      </c>
      <c r="E20" s="19" t="s">
        <v>34</v>
      </c>
      <c r="F20" s="173">
        <v>9.75</v>
      </c>
      <c r="G20" s="38">
        <v>50</v>
      </c>
      <c r="H20" s="38">
        <f t="shared" si="3"/>
        <v>63.07</v>
      </c>
      <c r="I20" s="20">
        <f t="shared" si="1"/>
        <v>614.92999999999995</v>
      </c>
      <c r="J20" s="128">
        <f t="shared" si="2"/>
        <v>1.4599999999999999E-3</v>
      </c>
      <c r="K20" s="134"/>
      <c r="L20" s="92"/>
      <c r="M20" s="136"/>
      <c r="N20" s="136"/>
      <c r="O20" s="136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</row>
    <row r="21" spans="1:45" s="32" customFormat="1" ht="38.25" x14ac:dyDescent="0.2">
      <c r="A21" s="30"/>
      <c r="B21" s="22">
        <v>95952</v>
      </c>
      <c r="C21" s="206" t="s">
        <v>222</v>
      </c>
      <c r="D21" s="12" t="s">
        <v>261</v>
      </c>
      <c r="E21" s="19" t="s">
        <v>34</v>
      </c>
      <c r="F21" s="173">
        <v>3.74</v>
      </c>
      <c r="G21" s="38">
        <v>745.51</v>
      </c>
      <c r="H21" s="38">
        <f t="shared" ref="H21" si="4">TRUNC((G21*(1+$I$6)),2)</f>
        <v>940.46</v>
      </c>
      <c r="I21" s="20">
        <f t="shared" si="1"/>
        <v>3517.32</v>
      </c>
      <c r="J21" s="128">
        <f t="shared" si="2"/>
        <v>8.3300000000000006E-3</v>
      </c>
      <c r="K21" s="134"/>
      <c r="L21" s="92"/>
      <c r="M21" s="136"/>
      <c r="N21" s="136"/>
      <c r="O21" s="136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</row>
    <row r="22" spans="1:45" s="32" customFormat="1" ht="38.25" x14ac:dyDescent="0.2">
      <c r="A22" s="30"/>
      <c r="B22" s="22">
        <v>95952</v>
      </c>
      <c r="C22" s="206" t="s">
        <v>223</v>
      </c>
      <c r="D22" s="12" t="s">
        <v>262</v>
      </c>
      <c r="E22" s="19" t="s">
        <v>34</v>
      </c>
      <c r="F22" s="173">
        <v>6.01</v>
      </c>
      <c r="G22" s="38">
        <v>2014.11</v>
      </c>
      <c r="H22" s="38">
        <f t="shared" si="3"/>
        <v>2540.79</v>
      </c>
      <c r="I22" s="20">
        <f t="shared" si="1"/>
        <v>15270.15</v>
      </c>
      <c r="J22" s="128">
        <f t="shared" si="2"/>
        <v>3.6170000000000001E-2</v>
      </c>
      <c r="K22" s="134"/>
      <c r="L22" s="92"/>
      <c r="M22" s="136"/>
      <c r="N22" s="136"/>
      <c r="O22" s="136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</row>
    <row r="23" spans="1:45" s="32" customFormat="1" ht="51" x14ac:dyDescent="0.2">
      <c r="A23" s="30"/>
      <c r="B23" s="22" t="s">
        <v>70</v>
      </c>
      <c r="C23" s="206" t="s">
        <v>224</v>
      </c>
      <c r="D23" s="12" t="s">
        <v>306</v>
      </c>
      <c r="E23" s="21" t="s">
        <v>32</v>
      </c>
      <c r="F23" s="173">
        <v>290.52999999999997</v>
      </c>
      <c r="G23" s="38">
        <v>10.86</v>
      </c>
      <c r="H23" s="38">
        <f t="shared" si="3"/>
        <v>13.69</v>
      </c>
      <c r="I23" s="20">
        <f t="shared" si="1"/>
        <v>3977.36</v>
      </c>
      <c r="J23" s="128">
        <f t="shared" si="2"/>
        <v>9.4199999999999996E-3</v>
      </c>
      <c r="K23" s="134"/>
      <c r="L23" s="92"/>
      <c r="M23" s="136"/>
      <c r="N23" s="136"/>
      <c r="O23" s="136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</row>
    <row r="24" spans="1:45" s="32" customFormat="1" ht="38.25" x14ac:dyDescent="0.2">
      <c r="A24" s="30"/>
      <c r="B24" s="22">
        <v>95952</v>
      </c>
      <c r="C24" s="206" t="s">
        <v>225</v>
      </c>
      <c r="D24" s="12" t="s">
        <v>263</v>
      </c>
      <c r="E24" s="21" t="s">
        <v>34</v>
      </c>
      <c r="F24" s="173">
        <v>6.01</v>
      </c>
      <c r="G24" s="38">
        <v>2014.11</v>
      </c>
      <c r="H24" s="38">
        <f t="shared" ref="H24:H29" si="5">TRUNC((G24*(1+$I$6)),2)</f>
        <v>2540.79</v>
      </c>
      <c r="I24" s="20">
        <f t="shared" si="1"/>
        <v>15270.15</v>
      </c>
      <c r="J24" s="128">
        <f t="shared" si="2"/>
        <v>3.6170000000000001E-2</v>
      </c>
      <c r="K24" s="134"/>
      <c r="L24" s="92"/>
      <c r="M24" s="136"/>
      <c r="N24" s="136"/>
      <c r="O24" s="136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</row>
    <row r="25" spans="1:45" s="32" customFormat="1" ht="25.5" x14ac:dyDescent="0.2">
      <c r="A25" s="30"/>
      <c r="B25" s="22">
        <v>95952</v>
      </c>
      <c r="C25" s="206" t="s">
        <v>226</v>
      </c>
      <c r="D25" s="12" t="s">
        <v>264</v>
      </c>
      <c r="E25" s="21" t="s">
        <v>34</v>
      </c>
      <c r="F25" s="173">
        <v>3.38</v>
      </c>
      <c r="G25" s="38">
        <v>2014.11</v>
      </c>
      <c r="H25" s="38">
        <f t="shared" si="5"/>
        <v>2540.79</v>
      </c>
      <c r="I25" s="20">
        <f t="shared" si="1"/>
        <v>8587.8700000000008</v>
      </c>
      <c r="J25" s="128">
        <f t="shared" si="2"/>
        <v>2.034E-2</v>
      </c>
      <c r="K25" s="134"/>
      <c r="L25" s="92"/>
      <c r="M25" s="136"/>
      <c r="N25" s="136"/>
      <c r="O25" s="136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</row>
    <row r="26" spans="1:45" s="32" customFormat="1" ht="25.5" x14ac:dyDescent="0.2">
      <c r="A26" s="30"/>
      <c r="B26" s="22">
        <v>21141</v>
      </c>
      <c r="C26" s="206" t="s">
        <v>227</v>
      </c>
      <c r="D26" s="12" t="s">
        <v>307</v>
      </c>
      <c r="E26" s="21" t="s">
        <v>32</v>
      </c>
      <c r="F26" s="173">
        <v>524</v>
      </c>
      <c r="G26" s="38">
        <v>21.67</v>
      </c>
      <c r="H26" s="38">
        <f t="shared" si="5"/>
        <v>27.33</v>
      </c>
      <c r="I26" s="20">
        <f t="shared" si="1"/>
        <v>14320.92</v>
      </c>
      <c r="J26" s="128">
        <f t="shared" si="2"/>
        <v>3.3919999999999999E-2</v>
      </c>
      <c r="K26" s="134"/>
      <c r="L26" s="92"/>
      <c r="M26" s="136"/>
      <c r="N26" s="136"/>
      <c r="O26" s="136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</row>
    <row r="27" spans="1:45" s="32" customFormat="1" x14ac:dyDescent="0.2">
      <c r="A27" s="30"/>
      <c r="B27" s="22">
        <v>96624</v>
      </c>
      <c r="C27" s="206" t="s">
        <v>228</v>
      </c>
      <c r="D27" s="12" t="s">
        <v>310</v>
      </c>
      <c r="E27" s="21" t="s">
        <v>34</v>
      </c>
      <c r="F27" s="173">
        <v>26.2</v>
      </c>
      <c r="G27" s="38">
        <v>107.95</v>
      </c>
      <c r="H27" s="38">
        <f t="shared" si="5"/>
        <v>136.16999999999999</v>
      </c>
      <c r="I27" s="20">
        <f t="shared" si="1"/>
        <v>3567.65</v>
      </c>
      <c r="J27" s="128">
        <f t="shared" si="2"/>
        <v>8.4499999999999992E-3</v>
      </c>
      <c r="K27" s="134"/>
      <c r="L27" s="92"/>
      <c r="M27" s="136"/>
      <c r="N27" s="136"/>
      <c r="O27" s="136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</row>
    <row r="28" spans="1:45" s="32" customFormat="1" ht="25.5" x14ac:dyDescent="0.2">
      <c r="A28" s="30"/>
      <c r="B28" s="22" t="s">
        <v>70</v>
      </c>
      <c r="C28" s="206" t="s">
        <v>229</v>
      </c>
      <c r="D28" s="12" t="s">
        <v>51</v>
      </c>
      <c r="E28" s="21" t="s">
        <v>32</v>
      </c>
      <c r="F28" s="173">
        <v>262</v>
      </c>
      <c r="G28" s="38">
        <v>5.33</v>
      </c>
      <c r="H28" s="38">
        <f t="shared" si="5"/>
        <v>6.72</v>
      </c>
      <c r="I28" s="20">
        <f t="shared" si="1"/>
        <v>1760.64</v>
      </c>
      <c r="J28" s="128">
        <f t="shared" si="2"/>
        <v>4.1700000000000001E-3</v>
      </c>
      <c r="K28" s="134"/>
      <c r="L28" s="92"/>
      <c r="M28" s="136"/>
      <c r="N28" s="136"/>
      <c r="O28" s="136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</row>
    <row r="29" spans="1:45" s="32" customFormat="1" ht="25.5" x14ac:dyDescent="0.2">
      <c r="A29" s="30"/>
      <c r="B29" s="22">
        <v>97094</v>
      </c>
      <c r="C29" s="206" t="s">
        <v>312</v>
      </c>
      <c r="D29" s="12" t="s">
        <v>311</v>
      </c>
      <c r="E29" s="21" t="s">
        <v>34</v>
      </c>
      <c r="F29" s="173">
        <v>26.2</v>
      </c>
      <c r="G29" s="38">
        <v>350</v>
      </c>
      <c r="H29" s="38">
        <f t="shared" si="5"/>
        <v>441.52</v>
      </c>
      <c r="I29" s="20">
        <f t="shared" si="1"/>
        <v>11567.82</v>
      </c>
      <c r="J29" s="128">
        <f t="shared" si="2"/>
        <v>2.7400000000000001E-2</v>
      </c>
      <c r="K29" s="134"/>
      <c r="L29" s="92"/>
      <c r="M29" s="136"/>
      <c r="N29" s="136"/>
      <c r="O29" s="136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</row>
    <row r="30" spans="1:45" s="32" customFormat="1" ht="38.25" x14ac:dyDescent="0.2">
      <c r="A30" s="30"/>
      <c r="B30" s="83">
        <v>93187</v>
      </c>
      <c r="C30" s="206" t="s">
        <v>313</v>
      </c>
      <c r="D30" s="12" t="s">
        <v>89</v>
      </c>
      <c r="E30" s="21" t="s">
        <v>35</v>
      </c>
      <c r="F30" s="173">
        <v>46.4</v>
      </c>
      <c r="G30" s="38">
        <v>100.45</v>
      </c>
      <c r="H30" s="38">
        <f t="shared" ref="H30:H32" si="6">TRUNC((G30*(1+$I$6)),2)</f>
        <v>126.71</v>
      </c>
      <c r="I30" s="20">
        <f t="shared" si="1"/>
        <v>5879.34</v>
      </c>
      <c r="J30" s="128">
        <f t="shared" si="2"/>
        <v>1.393E-2</v>
      </c>
      <c r="K30" s="134"/>
      <c r="L30" s="92"/>
      <c r="M30" s="136"/>
      <c r="N30" s="136"/>
      <c r="O30" s="136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</row>
    <row r="31" spans="1:45" s="32" customFormat="1" ht="38.25" x14ac:dyDescent="0.2">
      <c r="A31" s="30"/>
      <c r="B31" s="83">
        <v>93197</v>
      </c>
      <c r="C31" s="206" t="s">
        <v>314</v>
      </c>
      <c r="D31" s="12" t="s">
        <v>90</v>
      </c>
      <c r="E31" s="21" t="s">
        <v>35</v>
      </c>
      <c r="F31" s="173">
        <v>46.4</v>
      </c>
      <c r="G31" s="38">
        <v>95.19</v>
      </c>
      <c r="H31" s="38">
        <f t="shared" si="6"/>
        <v>120.08</v>
      </c>
      <c r="I31" s="20">
        <f t="shared" si="1"/>
        <v>5571.71</v>
      </c>
      <c r="J31" s="128">
        <f t="shared" si="2"/>
        <v>1.32E-2</v>
      </c>
      <c r="K31" s="134"/>
      <c r="L31" s="92"/>
      <c r="M31" s="136"/>
      <c r="N31" s="136"/>
      <c r="O31" s="136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</row>
    <row r="32" spans="1:45" s="32" customFormat="1" ht="38.25" x14ac:dyDescent="0.2">
      <c r="A32" s="30"/>
      <c r="B32" s="83">
        <v>93188</v>
      </c>
      <c r="C32" s="206" t="s">
        <v>315</v>
      </c>
      <c r="D32" s="12" t="s">
        <v>91</v>
      </c>
      <c r="E32" s="21" t="s">
        <v>35</v>
      </c>
      <c r="F32" s="173">
        <v>4.4000000000000004</v>
      </c>
      <c r="G32" s="38">
        <v>78.64</v>
      </c>
      <c r="H32" s="38">
        <f t="shared" si="6"/>
        <v>99.2</v>
      </c>
      <c r="I32" s="20">
        <f t="shared" si="1"/>
        <v>436.48</v>
      </c>
      <c r="J32" s="128">
        <f t="shared" si="2"/>
        <v>1.0300000000000001E-3</v>
      </c>
      <c r="K32" s="134"/>
      <c r="L32" s="92"/>
      <c r="M32" s="136"/>
      <c r="N32" s="136"/>
      <c r="O32" s="136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</row>
    <row r="33" spans="1:45" s="32" customFormat="1" x14ac:dyDescent="0.2">
      <c r="A33" s="33"/>
      <c r="B33" s="83"/>
      <c r="C33" s="278" t="s">
        <v>112</v>
      </c>
      <c r="D33" s="278"/>
      <c r="E33" s="278"/>
      <c r="F33" s="278"/>
      <c r="G33" s="278"/>
      <c r="H33" s="279"/>
      <c r="I33" s="57">
        <f>SUM(I18:I32)</f>
        <v>99854.73</v>
      </c>
      <c r="J33" s="127">
        <f t="shared" si="2"/>
        <v>0.23652000000000001</v>
      </c>
      <c r="K33" s="134"/>
      <c r="L33" s="92"/>
      <c r="M33" s="136"/>
      <c r="N33" s="136"/>
      <c r="O33" s="136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</row>
    <row r="34" spans="1:45" s="32" customFormat="1" ht="13.5" thickBot="1" x14ac:dyDescent="0.25">
      <c r="A34" s="33"/>
      <c r="B34" s="59"/>
      <c r="C34" s="222"/>
      <c r="D34" s="80"/>
      <c r="E34" s="80"/>
      <c r="F34" s="80"/>
      <c r="G34" s="80"/>
      <c r="H34" s="80"/>
      <c r="I34" s="109"/>
      <c r="J34" s="81"/>
      <c r="K34" s="134"/>
      <c r="L34" s="92"/>
      <c r="M34" s="136"/>
      <c r="N34" s="136"/>
      <c r="O34" s="136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</row>
    <row r="35" spans="1:45" s="32" customFormat="1" ht="13.5" thickBot="1" x14ac:dyDescent="0.25">
      <c r="A35" s="30"/>
      <c r="B35" s="22"/>
      <c r="C35" s="208" t="s">
        <v>10</v>
      </c>
      <c r="D35" s="280" t="s">
        <v>52</v>
      </c>
      <c r="E35" s="281"/>
      <c r="F35" s="281"/>
      <c r="G35" s="281"/>
      <c r="H35" s="281"/>
      <c r="I35" s="282"/>
      <c r="J35" s="47"/>
      <c r="K35" s="134"/>
      <c r="L35" s="92"/>
      <c r="M35" s="136"/>
      <c r="N35" s="136"/>
      <c r="O35" s="136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</row>
    <row r="36" spans="1:45" s="32" customFormat="1" ht="38.25" x14ac:dyDescent="0.2">
      <c r="A36" s="30"/>
      <c r="B36" s="22">
        <v>87472</v>
      </c>
      <c r="C36" s="206" t="s">
        <v>230</v>
      </c>
      <c r="D36" s="13" t="s">
        <v>252</v>
      </c>
      <c r="E36" s="21" t="s">
        <v>32</v>
      </c>
      <c r="F36" s="173">
        <v>209.78</v>
      </c>
      <c r="G36" s="38">
        <v>62.28</v>
      </c>
      <c r="H36" s="38">
        <f t="shared" ref="H36" si="7">TRUNC((G36*(1+$I$6)),2)</f>
        <v>78.56</v>
      </c>
      <c r="I36" s="20">
        <f>F36*H36</f>
        <v>16480.32</v>
      </c>
      <c r="J36" s="128">
        <f>I36/$I$210</f>
        <v>3.9039999999999998E-2</v>
      </c>
      <c r="K36" s="134"/>
      <c r="L36" s="92"/>
      <c r="M36" s="136"/>
      <c r="N36" s="136"/>
      <c r="O36" s="136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</row>
    <row r="37" spans="1:45" s="32" customFormat="1" x14ac:dyDescent="0.2">
      <c r="A37" s="33"/>
      <c r="B37" s="31"/>
      <c r="C37" s="278" t="s">
        <v>53</v>
      </c>
      <c r="D37" s="278"/>
      <c r="E37" s="278"/>
      <c r="F37" s="278"/>
      <c r="G37" s="278"/>
      <c r="H37" s="279"/>
      <c r="I37" s="57">
        <f>SUM(I36:I36)</f>
        <v>16480.32</v>
      </c>
      <c r="J37" s="127">
        <f>I37/$I$210</f>
        <v>3.9039999999999998E-2</v>
      </c>
      <c r="K37" s="134"/>
      <c r="L37" s="92"/>
      <c r="M37" s="136"/>
      <c r="N37" s="136"/>
      <c r="O37" s="136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</row>
    <row r="38" spans="1:45" s="32" customFormat="1" ht="13.5" thickBot="1" x14ac:dyDescent="0.25">
      <c r="A38" s="33"/>
      <c r="B38" s="59"/>
      <c r="C38" s="222"/>
      <c r="D38" s="80"/>
      <c r="E38" s="80"/>
      <c r="F38" s="80"/>
      <c r="G38" s="80"/>
      <c r="H38" s="80"/>
      <c r="I38" s="109"/>
      <c r="J38" s="81"/>
      <c r="K38" s="134"/>
      <c r="L38" s="92"/>
      <c r="M38" s="136"/>
      <c r="N38" s="136"/>
      <c r="O38" s="136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</row>
    <row r="39" spans="1:45" s="32" customFormat="1" ht="13.5" thickBot="1" x14ac:dyDescent="0.25">
      <c r="A39" s="30"/>
      <c r="B39" s="22"/>
      <c r="C39" s="208" t="s">
        <v>11</v>
      </c>
      <c r="D39" s="280" t="s">
        <v>54</v>
      </c>
      <c r="E39" s="281"/>
      <c r="F39" s="281"/>
      <c r="G39" s="281"/>
      <c r="H39" s="281"/>
      <c r="I39" s="282"/>
      <c r="J39" s="47"/>
      <c r="K39" s="134"/>
      <c r="L39" s="92"/>
      <c r="M39" s="136"/>
      <c r="N39" s="136"/>
      <c r="O39" s="136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</row>
    <row r="40" spans="1:45" s="32" customFormat="1" x14ac:dyDescent="0.2">
      <c r="A40" s="30"/>
      <c r="B40" s="22"/>
      <c r="C40" s="209" t="s">
        <v>94</v>
      </c>
      <c r="D40" s="130" t="s">
        <v>74</v>
      </c>
      <c r="E40" s="53"/>
      <c r="F40" s="174"/>
      <c r="G40" s="74"/>
      <c r="H40" s="54"/>
      <c r="I40" s="55"/>
      <c r="J40" s="45"/>
      <c r="K40" s="134"/>
      <c r="L40" s="92"/>
      <c r="M40" s="136"/>
      <c r="N40" s="136"/>
      <c r="O40" s="136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</row>
    <row r="41" spans="1:45" s="32" customFormat="1" ht="63.75" x14ac:dyDescent="0.2">
      <c r="A41" s="30"/>
      <c r="B41" s="22">
        <v>87620</v>
      </c>
      <c r="C41" s="206" t="s">
        <v>113</v>
      </c>
      <c r="D41" s="13" t="s">
        <v>316</v>
      </c>
      <c r="E41" s="21" t="s">
        <v>34</v>
      </c>
      <c r="F41" s="175">
        <v>48</v>
      </c>
      <c r="G41" s="38">
        <v>24.83</v>
      </c>
      <c r="H41" s="38">
        <f t="shared" ref="H41:H59" si="8">TRUNC((G41*(1+$I$6)),2)</f>
        <v>31.32</v>
      </c>
      <c r="I41" s="20">
        <f t="shared" ref="I41:I60" si="9">F41*H41</f>
        <v>1503.36</v>
      </c>
      <c r="J41" s="128">
        <f t="shared" ref="J41:J60" si="10">I41/$I$210</f>
        <v>3.5599999999999998E-3</v>
      </c>
      <c r="K41" s="134"/>
      <c r="L41" s="92"/>
      <c r="M41" s="136"/>
      <c r="N41" s="136"/>
      <c r="O41" s="136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</row>
    <row r="42" spans="1:45" s="32" customFormat="1" ht="51" x14ac:dyDescent="0.2">
      <c r="A42" s="30"/>
      <c r="B42" s="22">
        <v>87251</v>
      </c>
      <c r="C42" s="206" t="s">
        <v>114</v>
      </c>
      <c r="D42" s="11" t="s">
        <v>99</v>
      </c>
      <c r="E42" s="21" t="s">
        <v>32</v>
      </c>
      <c r="F42" s="173">
        <v>48</v>
      </c>
      <c r="G42" s="38">
        <v>34.81</v>
      </c>
      <c r="H42" s="38">
        <f t="shared" si="8"/>
        <v>43.91</v>
      </c>
      <c r="I42" s="20">
        <f t="shared" si="9"/>
        <v>2107.6799999999998</v>
      </c>
      <c r="J42" s="128">
        <f t="shared" si="10"/>
        <v>4.9899999999999996E-3</v>
      </c>
      <c r="K42" s="134"/>
      <c r="L42" s="92"/>
      <c r="M42" s="136"/>
      <c r="N42" s="136"/>
      <c r="O42" s="136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</row>
    <row r="43" spans="1:45" s="32" customFormat="1" ht="63.75" x14ac:dyDescent="0.2">
      <c r="A43" s="30"/>
      <c r="B43" s="22" t="s">
        <v>70</v>
      </c>
      <c r="C43" s="206" t="s">
        <v>115</v>
      </c>
      <c r="D43" s="12" t="s">
        <v>100</v>
      </c>
      <c r="E43" s="19" t="s">
        <v>32</v>
      </c>
      <c r="F43" s="21">
        <v>2.71</v>
      </c>
      <c r="G43" s="38">
        <v>130.57</v>
      </c>
      <c r="H43" s="38">
        <f t="shared" si="8"/>
        <v>164.71</v>
      </c>
      <c r="I43" s="20">
        <f t="shared" si="9"/>
        <v>446.36</v>
      </c>
      <c r="J43" s="128">
        <f t="shared" si="10"/>
        <v>1.06E-3</v>
      </c>
      <c r="K43" s="134"/>
      <c r="L43" s="92"/>
      <c r="M43" s="136"/>
      <c r="N43" s="136"/>
      <c r="O43" s="136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</row>
    <row r="44" spans="1:45" s="32" customFormat="1" ht="63.75" x14ac:dyDescent="0.2">
      <c r="A44" s="30"/>
      <c r="B44" s="22" t="s">
        <v>70</v>
      </c>
      <c r="C44" s="206" t="s">
        <v>116</v>
      </c>
      <c r="D44" s="12" t="s">
        <v>101</v>
      </c>
      <c r="E44" s="19" t="s">
        <v>32</v>
      </c>
      <c r="F44" s="21">
        <v>24.39</v>
      </c>
      <c r="G44" s="38">
        <v>94.87</v>
      </c>
      <c r="H44" s="38">
        <f t="shared" si="8"/>
        <v>119.67</v>
      </c>
      <c r="I44" s="20">
        <f t="shared" si="9"/>
        <v>2918.75</v>
      </c>
      <c r="J44" s="128">
        <f t="shared" si="10"/>
        <v>6.9100000000000003E-3</v>
      </c>
      <c r="K44" s="134"/>
      <c r="L44" s="92"/>
      <c r="M44" s="136"/>
      <c r="N44" s="136"/>
      <c r="O44" s="136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</row>
    <row r="45" spans="1:45" s="32" customFormat="1" ht="25.5" x14ac:dyDescent="0.2">
      <c r="A45" s="30"/>
      <c r="B45" s="22">
        <v>98689</v>
      </c>
      <c r="C45" s="206" t="s">
        <v>117</v>
      </c>
      <c r="D45" s="71" t="s">
        <v>75</v>
      </c>
      <c r="E45" s="21" t="s">
        <v>35</v>
      </c>
      <c r="F45" s="173">
        <v>0.9</v>
      </c>
      <c r="G45" s="38">
        <v>86.05</v>
      </c>
      <c r="H45" s="38">
        <f t="shared" si="8"/>
        <v>108.55</v>
      </c>
      <c r="I45" s="20">
        <f t="shared" si="9"/>
        <v>97.7</v>
      </c>
      <c r="J45" s="128">
        <f t="shared" si="10"/>
        <v>2.3000000000000001E-4</v>
      </c>
      <c r="K45" s="134"/>
      <c r="L45" s="92"/>
      <c r="M45" s="136"/>
      <c r="N45" s="136"/>
      <c r="O45" s="136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</row>
    <row r="46" spans="1:45" s="32" customFormat="1" ht="25.5" x14ac:dyDescent="0.2">
      <c r="A46" s="30"/>
      <c r="B46" s="22">
        <v>87879</v>
      </c>
      <c r="C46" s="206" t="s">
        <v>118</v>
      </c>
      <c r="D46" s="12" t="s">
        <v>39</v>
      </c>
      <c r="E46" s="21" t="s">
        <v>32</v>
      </c>
      <c r="F46" s="173">
        <v>73.510000000000005</v>
      </c>
      <c r="G46" s="38">
        <v>3.34</v>
      </c>
      <c r="H46" s="38">
        <f t="shared" si="8"/>
        <v>4.21</v>
      </c>
      <c r="I46" s="20">
        <f t="shared" si="9"/>
        <v>309.48</v>
      </c>
      <c r="J46" s="128">
        <f t="shared" si="10"/>
        <v>7.2999999999999996E-4</v>
      </c>
      <c r="K46" s="134"/>
      <c r="L46" s="92"/>
      <c r="M46" s="136"/>
      <c r="N46" s="136"/>
      <c r="O46" s="136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</row>
    <row r="47" spans="1:45" s="32" customFormat="1" ht="51" x14ac:dyDescent="0.2">
      <c r="A47" s="30"/>
      <c r="B47" s="22">
        <v>87529</v>
      </c>
      <c r="C47" s="206" t="s">
        <v>119</v>
      </c>
      <c r="D47" s="12" t="s">
        <v>76</v>
      </c>
      <c r="E47" s="19" t="s">
        <v>32</v>
      </c>
      <c r="F47" s="173">
        <v>73.510000000000005</v>
      </c>
      <c r="G47" s="38">
        <v>28.5</v>
      </c>
      <c r="H47" s="38">
        <f t="shared" si="8"/>
        <v>35.950000000000003</v>
      </c>
      <c r="I47" s="20">
        <f t="shared" si="9"/>
        <v>2642.68</v>
      </c>
      <c r="J47" s="128">
        <f t="shared" si="10"/>
        <v>6.2599999999999999E-3</v>
      </c>
      <c r="K47" s="134"/>
      <c r="L47" s="92"/>
      <c r="M47" s="136"/>
      <c r="N47" s="136"/>
      <c r="O47" s="136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</row>
    <row r="48" spans="1:45" s="32" customFormat="1" ht="25.5" x14ac:dyDescent="0.2">
      <c r="A48" s="30"/>
      <c r="B48" s="22">
        <v>88485</v>
      </c>
      <c r="C48" s="206" t="s">
        <v>120</v>
      </c>
      <c r="D48" s="71" t="s">
        <v>77</v>
      </c>
      <c r="E48" s="21" t="s">
        <v>32</v>
      </c>
      <c r="F48" s="173">
        <v>46.41</v>
      </c>
      <c r="G48" s="38">
        <v>1.97</v>
      </c>
      <c r="H48" s="38">
        <f t="shared" si="8"/>
        <v>2.48</v>
      </c>
      <c r="I48" s="20">
        <f t="shared" si="9"/>
        <v>115.1</v>
      </c>
      <c r="J48" s="128">
        <f t="shared" si="10"/>
        <v>2.7E-4</v>
      </c>
      <c r="K48" s="134"/>
      <c r="L48" s="92"/>
      <c r="M48" s="136"/>
      <c r="N48" s="136"/>
      <c r="O48" s="136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</row>
    <row r="49" spans="1:45" s="32" customFormat="1" ht="25.5" x14ac:dyDescent="0.2">
      <c r="A49" s="30"/>
      <c r="B49" s="22">
        <v>88497</v>
      </c>
      <c r="C49" s="206" t="s">
        <v>121</v>
      </c>
      <c r="D49" s="71" t="s">
        <v>68</v>
      </c>
      <c r="E49" s="21" t="s">
        <v>32</v>
      </c>
      <c r="F49" s="173">
        <v>46.41</v>
      </c>
      <c r="G49" s="38">
        <v>13.08</v>
      </c>
      <c r="H49" s="38">
        <f t="shared" si="8"/>
        <v>16.5</v>
      </c>
      <c r="I49" s="20">
        <f t="shared" si="9"/>
        <v>765.77</v>
      </c>
      <c r="J49" s="128">
        <f t="shared" si="10"/>
        <v>1.81E-3</v>
      </c>
      <c r="K49" s="134"/>
      <c r="L49" s="92"/>
      <c r="M49" s="136"/>
      <c r="N49" s="136"/>
      <c r="O49" s="136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</row>
    <row r="50" spans="1:45" s="32" customFormat="1" ht="25.5" x14ac:dyDescent="0.2">
      <c r="A50" s="30"/>
      <c r="B50" s="22">
        <v>88489</v>
      </c>
      <c r="C50" s="206" t="s">
        <v>122</v>
      </c>
      <c r="D50" s="13" t="s">
        <v>40</v>
      </c>
      <c r="E50" s="21" t="s">
        <v>32</v>
      </c>
      <c r="F50" s="173">
        <v>46.41</v>
      </c>
      <c r="G50" s="38">
        <v>13.32</v>
      </c>
      <c r="H50" s="38">
        <f t="shared" si="8"/>
        <v>16.8</v>
      </c>
      <c r="I50" s="20">
        <f t="shared" si="9"/>
        <v>779.69</v>
      </c>
      <c r="J50" s="128">
        <f t="shared" si="10"/>
        <v>1.8500000000000001E-3</v>
      </c>
      <c r="K50" s="134"/>
      <c r="L50" s="92"/>
      <c r="M50" s="136"/>
      <c r="N50" s="136"/>
      <c r="O50" s="136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</row>
    <row r="51" spans="1:45" s="32" customFormat="1" ht="63.75" x14ac:dyDescent="0.2">
      <c r="A51" s="30"/>
      <c r="B51" s="22">
        <v>96485</v>
      </c>
      <c r="C51" s="206" t="s">
        <v>123</v>
      </c>
      <c r="D51" s="13" t="s">
        <v>79</v>
      </c>
      <c r="E51" s="21" t="s">
        <v>32</v>
      </c>
      <c r="F51" s="173">
        <v>48</v>
      </c>
      <c r="G51" s="38">
        <v>74.89</v>
      </c>
      <c r="H51" s="38">
        <f t="shared" si="8"/>
        <v>94.47</v>
      </c>
      <c r="I51" s="20">
        <f t="shared" si="9"/>
        <v>4534.5600000000004</v>
      </c>
      <c r="J51" s="128">
        <f t="shared" si="10"/>
        <v>1.074E-2</v>
      </c>
      <c r="K51" s="134"/>
      <c r="L51" s="92"/>
      <c r="M51" s="136"/>
      <c r="N51" s="136"/>
      <c r="O51" s="136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</row>
    <row r="52" spans="1:45" s="32" customFormat="1" ht="25.5" x14ac:dyDescent="0.2">
      <c r="A52" s="30"/>
      <c r="B52" s="22">
        <v>96121</v>
      </c>
      <c r="C52" s="206" t="s">
        <v>124</v>
      </c>
      <c r="D52" s="13" t="s">
        <v>80</v>
      </c>
      <c r="E52" s="21" t="s">
        <v>35</v>
      </c>
      <c r="F52" s="173">
        <v>28</v>
      </c>
      <c r="G52" s="38">
        <v>10.89</v>
      </c>
      <c r="H52" s="38">
        <f t="shared" si="8"/>
        <v>13.73</v>
      </c>
      <c r="I52" s="20">
        <f t="shared" si="9"/>
        <v>384.44</v>
      </c>
      <c r="J52" s="128">
        <f t="shared" si="10"/>
        <v>9.1E-4</v>
      </c>
      <c r="K52" s="134"/>
      <c r="L52" s="92"/>
      <c r="M52" s="136"/>
      <c r="N52" s="136"/>
      <c r="O52" s="136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</row>
    <row r="53" spans="1:45" s="32" customFormat="1" ht="25.5" x14ac:dyDescent="0.2">
      <c r="A53" s="30"/>
      <c r="B53" s="22">
        <v>98689</v>
      </c>
      <c r="C53" s="206" t="s">
        <v>125</v>
      </c>
      <c r="D53" s="71" t="s">
        <v>78</v>
      </c>
      <c r="E53" s="21" t="s">
        <v>35</v>
      </c>
      <c r="F53" s="173">
        <v>10</v>
      </c>
      <c r="G53" s="38">
        <v>86.05</v>
      </c>
      <c r="H53" s="38">
        <f t="shared" si="8"/>
        <v>108.55</v>
      </c>
      <c r="I53" s="20">
        <f t="shared" si="9"/>
        <v>1085.5</v>
      </c>
      <c r="J53" s="128">
        <f t="shared" si="10"/>
        <v>2.5699999999999998E-3</v>
      </c>
      <c r="K53" s="134"/>
      <c r="L53" s="92"/>
      <c r="M53" s="136"/>
      <c r="N53" s="136"/>
      <c r="O53" s="136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</row>
    <row r="54" spans="1:45" s="32" customFormat="1" ht="63.75" x14ac:dyDescent="0.2">
      <c r="A54" s="30"/>
      <c r="B54" s="22">
        <v>90844</v>
      </c>
      <c r="C54" s="206" t="s">
        <v>126</v>
      </c>
      <c r="D54" s="13" t="s">
        <v>327</v>
      </c>
      <c r="E54" s="21" t="s">
        <v>33</v>
      </c>
      <c r="F54" s="173">
        <v>1</v>
      </c>
      <c r="G54" s="38">
        <v>790</v>
      </c>
      <c r="H54" s="38">
        <f t="shared" si="8"/>
        <v>996.58</v>
      </c>
      <c r="I54" s="20">
        <f t="shared" si="9"/>
        <v>996.58</v>
      </c>
      <c r="J54" s="128">
        <f t="shared" si="10"/>
        <v>2.3600000000000001E-3</v>
      </c>
      <c r="K54" s="134"/>
      <c r="L54" s="92"/>
      <c r="M54" s="136"/>
      <c r="N54" s="136"/>
      <c r="O54" s="136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</row>
    <row r="55" spans="1:45" s="32" customFormat="1" ht="38.25" x14ac:dyDescent="0.2">
      <c r="A55" s="30"/>
      <c r="B55" s="22">
        <v>102197</v>
      </c>
      <c r="C55" s="206" t="s">
        <v>127</v>
      </c>
      <c r="D55" s="13" t="s">
        <v>328</v>
      </c>
      <c r="E55" s="21" t="s">
        <v>32</v>
      </c>
      <c r="F55" s="173">
        <v>5</v>
      </c>
      <c r="G55" s="38">
        <v>18.71</v>
      </c>
      <c r="H55" s="38">
        <f t="shared" ref="H55" si="11">TRUNC((G55*(1+$I$6)),2)</f>
        <v>23.6</v>
      </c>
      <c r="I55" s="20">
        <f t="shared" si="9"/>
        <v>118</v>
      </c>
      <c r="J55" s="128">
        <f t="shared" si="10"/>
        <v>2.7999999999999998E-4</v>
      </c>
      <c r="K55" s="134"/>
      <c r="L55" s="92"/>
      <c r="M55" s="136"/>
      <c r="N55" s="136"/>
      <c r="O55" s="136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</row>
    <row r="56" spans="1:45" s="32" customFormat="1" ht="38.25" x14ac:dyDescent="0.2">
      <c r="A56" s="30"/>
      <c r="B56" s="22">
        <v>102219</v>
      </c>
      <c r="C56" s="206" t="s">
        <v>128</v>
      </c>
      <c r="D56" s="13" t="s">
        <v>330</v>
      </c>
      <c r="E56" s="21" t="s">
        <v>32</v>
      </c>
      <c r="F56" s="173">
        <v>5</v>
      </c>
      <c r="G56" s="38">
        <v>13.22</v>
      </c>
      <c r="H56" s="38">
        <f t="shared" ref="H56" si="12">TRUNC((G56*(1+$I$6)),2)</f>
        <v>16.670000000000002</v>
      </c>
      <c r="I56" s="20">
        <f t="shared" si="9"/>
        <v>83.35</v>
      </c>
      <c r="J56" s="128">
        <f t="shared" si="10"/>
        <v>2.0000000000000001E-4</v>
      </c>
      <c r="K56" s="134"/>
      <c r="L56" s="92"/>
      <c r="M56" s="136"/>
      <c r="N56" s="136"/>
      <c r="O56" s="136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</row>
    <row r="57" spans="1:45" s="32" customFormat="1" ht="51" x14ac:dyDescent="0.2">
      <c r="A57" s="30"/>
      <c r="B57" s="22" t="s">
        <v>70</v>
      </c>
      <c r="C57" s="206" t="s">
        <v>129</v>
      </c>
      <c r="D57" s="13" t="s">
        <v>318</v>
      </c>
      <c r="E57" s="21" t="s">
        <v>32</v>
      </c>
      <c r="F57" s="173">
        <v>4</v>
      </c>
      <c r="G57" s="38">
        <v>797.5</v>
      </c>
      <c r="H57" s="38">
        <f t="shared" si="8"/>
        <v>1006.04</v>
      </c>
      <c r="I57" s="20">
        <f t="shared" si="9"/>
        <v>4024.16</v>
      </c>
      <c r="J57" s="128">
        <f t="shared" si="10"/>
        <v>9.5300000000000003E-3</v>
      </c>
      <c r="K57" s="134"/>
      <c r="L57" s="92"/>
      <c r="M57" s="136"/>
      <c r="N57" s="136"/>
      <c r="O57" s="136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</row>
    <row r="58" spans="1:45" s="32" customFormat="1" ht="51" x14ac:dyDescent="0.2">
      <c r="A58" s="30"/>
      <c r="B58" s="22">
        <v>100742</v>
      </c>
      <c r="C58" s="206" t="s">
        <v>130</v>
      </c>
      <c r="D58" s="13" t="s">
        <v>324</v>
      </c>
      <c r="E58" s="21" t="s">
        <v>32</v>
      </c>
      <c r="F58" s="173">
        <f>0.65*4</f>
        <v>2.6</v>
      </c>
      <c r="G58" s="38">
        <v>19.350000000000001</v>
      </c>
      <c r="H58" s="38">
        <f t="shared" ref="H58" si="13">TRUNC((G58*(1+$I$6)),2)</f>
        <v>24.41</v>
      </c>
      <c r="I58" s="20">
        <f t="shared" si="9"/>
        <v>63.47</v>
      </c>
      <c r="J58" s="128">
        <f t="shared" si="10"/>
        <v>1.4999999999999999E-4</v>
      </c>
      <c r="K58" s="134"/>
      <c r="L58" s="92"/>
      <c r="M58" s="136"/>
      <c r="N58" s="136"/>
      <c r="O58" s="136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</row>
    <row r="59" spans="1:45" s="32" customFormat="1" ht="51" x14ac:dyDescent="0.2">
      <c r="A59" s="30"/>
      <c r="B59" s="22" t="s">
        <v>70</v>
      </c>
      <c r="C59" s="206" t="s">
        <v>131</v>
      </c>
      <c r="D59" s="13" t="s">
        <v>319</v>
      </c>
      <c r="E59" s="21" t="s">
        <v>32</v>
      </c>
      <c r="F59" s="173">
        <v>6</v>
      </c>
      <c r="G59" s="38">
        <v>797.5</v>
      </c>
      <c r="H59" s="38">
        <f t="shared" si="8"/>
        <v>1006.04</v>
      </c>
      <c r="I59" s="20">
        <f t="shared" si="9"/>
        <v>6036.24</v>
      </c>
      <c r="J59" s="128">
        <f t="shared" si="10"/>
        <v>1.43E-2</v>
      </c>
      <c r="K59" s="134"/>
      <c r="L59" s="92"/>
      <c r="M59" s="136"/>
      <c r="N59" s="136"/>
      <c r="O59" s="136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</row>
    <row r="60" spans="1:45" s="32" customFormat="1" ht="51" x14ac:dyDescent="0.2">
      <c r="A60" s="30"/>
      <c r="B60" s="22">
        <v>100742</v>
      </c>
      <c r="C60" s="206" t="s">
        <v>320</v>
      </c>
      <c r="D60" s="13" t="s">
        <v>325</v>
      </c>
      <c r="E60" s="21" t="s">
        <v>32</v>
      </c>
      <c r="F60" s="173">
        <f>0.9*4</f>
        <v>3.6</v>
      </c>
      <c r="G60" s="38">
        <v>19.350000000000001</v>
      </c>
      <c r="H60" s="38">
        <f t="shared" ref="H60" si="14">TRUNC((G60*(1+$I$6)),2)</f>
        <v>24.41</v>
      </c>
      <c r="I60" s="20">
        <f t="shared" si="9"/>
        <v>87.88</v>
      </c>
      <c r="J60" s="128">
        <f t="shared" si="10"/>
        <v>2.1000000000000001E-4</v>
      </c>
      <c r="K60" s="134"/>
      <c r="L60" s="92"/>
      <c r="M60" s="136"/>
      <c r="N60" s="136"/>
      <c r="O60" s="136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</row>
    <row r="61" spans="1:45" s="32" customFormat="1" x14ac:dyDescent="0.2">
      <c r="A61" s="30"/>
      <c r="B61" s="22"/>
      <c r="C61" s="228"/>
      <c r="D61" s="303" t="s">
        <v>172</v>
      </c>
      <c r="E61" s="303"/>
      <c r="F61" s="303"/>
      <c r="G61" s="303"/>
      <c r="H61" s="304"/>
      <c r="I61" s="112">
        <f>SUM(I41:I60)</f>
        <v>29100.75</v>
      </c>
      <c r="J61" s="128"/>
      <c r="K61" s="134"/>
      <c r="L61" s="92"/>
      <c r="M61" s="136"/>
      <c r="N61" s="136"/>
      <c r="O61" s="136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</row>
    <row r="62" spans="1:45" s="32" customFormat="1" x14ac:dyDescent="0.2">
      <c r="A62" s="30"/>
      <c r="B62" s="22"/>
      <c r="C62" s="209" t="s">
        <v>132</v>
      </c>
      <c r="D62" s="130" t="s">
        <v>107</v>
      </c>
      <c r="E62" s="53"/>
      <c r="F62" s="174"/>
      <c r="G62" s="74"/>
      <c r="H62" s="54"/>
      <c r="I62" s="55"/>
      <c r="J62" s="45"/>
      <c r="K62" s="134"/>
      <c r="L62" s="92"/>
      <c r="M62" s="136"/>
      <c r="N62" s="136"/>
      <c r="O62" s="136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</row>
    <row r="63" spans="1:45" s="32" customFormat="1" ht="63.75" x14ac:dyDescent="0.2">
      <c r="A63" s="30"/>
      <c r="B63" s="22">
        <v>87620</v>
      </c>
      <c r="C63" s="206" t="s">
        <v>133</v>
      </c>
      <c r="D63" s="13" t="s">
        <v>316</v>
      </c>
      <c r="E63" s="21" t="s">
        <v>34</v>
      </c>
      <c r="F63" s="175">
        <v>48</v>
      </c>
      <c r="G63" s="38">
        <v>24.83</v>
      </c>
      <c r="H63" s="38">
        <f t="shared" ref="H63:H82" si="15">TRUNC((G63*(1+$I$6)),2)</f>
        <v>31.32</v>
      </c>
      <c r="I63" s="20">
        <f t="shared" ref="I63:I82" si="16">F63*H63</f>
        <v>1503.36</v>
      </c>
      <c r="J63" s="128">
        <f t="shared" ref="J63:J82" si="17">I63/$I$210</f>
        <v>3.5599999999999998E-3</v>
      </c>
      <c r="K63" s="134"/>
      <c r="L63" s="92"/>
      <c r="M63" s="136"/>
      <c r="N63" s="136"/>
      <c r="O63" s="136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</row>
    <row r="64" spans="1:45" s="32" customFormat="1" ht="51" x14ac:dyDescent="0.2">
      <c r="A64" s="30"/>
      <c r="B64" s="22">
        <v>87251</v>
      </c>
      <c r="C64" s="206" t="s">
        <v>134</v>
      </c>
      <c r="D64" s="11" t="s">
        <v>99</v>
      </c>
      <c r="E64" s="21" t="s">
        <v>32</v>
      </c>
      <c r="F64" s="173">
        <v>48</v>
      </c>
      <c r="G64" s="38">
        <v>34.81</v>
      </c>
      <c r="H64" s="38">
        <f t="shared" si="15"/>
        <v>43.91</v>
      </c>
      <c r="I64" s="20">
        <f t="shared" si="16"/>
        <v>2107.6799999999998</v>
      </c>
      <c r="J64" s="128">
        <f t="shared" si="17"/>
        <v>4.9899999999999996E-3</v>
      </c>
      <c r="K64" s="134"/>
      <c r="L64" s="92"/>
      <c r="M64" s="136"/>
      <c r="N64" s="136"/>
      <c r="O64" s="136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</row>
    <row r="65" spans="1:45" s="32" customFormat="1" ht="63.75" x14ac:dyDescent="0.2">
      <c r="A65" s="30"/>
      <c r="B65" s="22" t="s">
        <v>70</v>
      </c>
      <c r="C65" s="206" t="s">
        <v>135</v>
      </c>
      <c r="D65" s="12" t="s">
        <v>100</v>
      </c>
      <c r="E65" s="19" t="s">
        <v>32</v>
      </c>
      <c r="F65" s="21">
        <v>2.71</v>
      </c>
      <c r="G65" s="38">
        <v>130.57</v>
      </c>
      <c r="H65" s="38">
        <f t="shared" si="15"/>
        <v>164.71</v>
      </c>
      <c r="I65" s="20">
        <f t="shared" si="16"/>
        <v>446.36</v>
      </c>
      <c r="J65" s="128">
        <f t="shared" si="17"/>
        <v>1.06E-3</v>
      </c>
      <c r="K65" s="134"/>
      <c r="L65" s="92"/>
      <c r="M65" s="136"/>
      <c r="N65" s="136"/>
      <c r="O65" s="136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</row>
    <row r="66" spans="1:45" s="32" customFormat="1" ht="63.75" x14ac:dyDescent="0.2">
      <c r="A66" s="30"/>
      <c r="B66" s="22" t="s">
        <v>70</v>
      </c>
      <c r="C66" s="206" t="s">
        <v>136</v>
      </c>
      <c r="D66" s="12" t="s">
        <v>101</v>
      </c>
      <c r="E66" s="19" t="s">
        <v>32</v>
      </c>
      <c r="F66" s="21">
        <v>24.39</v>
      </c>
      <c r="G66" s="38">
        <v>94.87</v>
      </c>
      <c r="H66" s="38">
        <f t="shared" si="15"/>
        <v>119.67</v>
      </c>
      <c r="I66" s="20">
        <f t="shared" si="16"/>
        <v>2918.75</v>
      </c>
      <c r="J66" s="128">
        <f t="shared" si="17"/>
        <v>6.9100000000000003E-3</v>
      </c>
      <c r="K66" s="134"/>
      <c r="L66" s="92"/>
      <c r="M66" s="136"/>
      <c r="N66" s="136"/>
      <c r="O66" s="136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</row>
    <row r="67" spans="1:45" s="32" customFormat="1" ht="25.5" x14ac:dyDescent="0.2">
      <c r="A67" s="30"/>
      <c r="B67" s="22">
        <v>98689</v>
      </c>
      <c r="C67" s="206" t="s">
        <v>137</v>
      </c>
      <c r="D67" s="71" t="s">
        <v>75</v>
      </c>
      <c r="E67" s="21" t="s">
        <v>35</v>
      </c>
      <c r="F67" s="173">
        <v>0.9</v>
      </c>
      <c r="G67" s="38">
        <v>86.05</v>
      </c>
      <c r="H67" s="38">
        <f t="shared" si="15"/>
        <v>108.55</v>
      </c>
      <c r="I67" s="20">
        <f t="shared" si="16"/>
        <v>97.7</v>
      </c>
      <c r="J67" s="128">
        <f t="shared" si="17"/>
        <v>2.3000000000000001E-4</v>
      </c>
      <c r="K67" s="134"/>
      <c r="L67" s="92"/>
      <c r="M67" s="136"/>
      <c r="N67" s="136"/>
      <c r="O67" s="136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</row>
    <row r="68" spans="1:45" s="32" customFormat="1" ht="25.5" x14ac:dyDescent="0.2">
      <c r="A68" s="30"/>
      <c r="B68" s="22">
        <v>87879</v>
      </c>
      <c r="C68" s="206" t="s">
        <v>138</v>
      </c>
      <c r="D68" s="12" t="s">
        <v>39</v>
      </c>
      <c r="E68" s="21" t="s">
        <v>32</v>
      </c>
      <c r="F68" s="173">
        <v>73.510000000000005</v>
      </c>
      <c r="G68" s="38">
        <v>3.34</v>
      </c>
      <c r="H68" s="38">
        <f t="shared" si="15"/>
        <v>4.21</v>
      </c>
      <c r="I68" s="20">
        <f t="shared" si="16"/>
        <v>309.48</v>
      </c>
      <c r="J68" s="128">
        <f t="shared" si="17"/>
        <v>7.2999999999999996E-4</v>
      </c>
      <c r="K68" s="134"/>
      <c r="L68" s="92"/>
      <c r="M68" s="136"/>
      <c r="N68" s="136"/>
      <c r="O68" s="136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</row>
    <row r="69" spans="1:45" s="32" customFormat="1" ht="51" x14ac:dyDescent="0.2">
      <c r="A69" s="30"/>
      <c r="B69" s="22">
        <v>87529</v>
      </c>
      <c r="C69" s="206" t="s">
        <v>139</v>
      </c>
      <c r="D69" s="12" t="s">
        <v>76</v>
      </c>
      <c r="E69" s="19" t="s">
        <v>32</v>
      </c>
      <c r="F69" s="173">
        <v>73.510000000000005</v>
      </c>
      <c r="G69" s="38">
        <v>28.5</v>
      </c>
      <c r="H69" s="38">
        <f t="shared" si="15"/>
        <v>35.950000000000003</v>
      </c>
      <c r="I69" s="20">
        <f t="shared" si="16"/>
        <v>2642.68</v>
      </c>
      <c r="J69" s="128">
        <f t="shared" si="17"/>
        <v>6.2599999999999999E-3</v>
      </c>
      <c r="K69" s="134"/>
      <c r="L69" s="92"/>
      <c r="M69" s="136"/>
      <c r="N69" s="136"/>
      <c r="O69" s="136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</row>
    <row r="70" spans="1:45" s="32" customFormat="1" ht="25.5" x14ac:dyDescent="0.2">
      <c r="A70" s="30"/>
      <c r="B70" s="22">
        <v>88485</v>
      </c>
      <c r="C70" s="206" t="s">
        <v>140</v>
      </c>
      <c r="D70" s="71" t="s">
        <v>77</v>
      </c>
      <c r="E70" s="21" t="s">
        <v>32</v>
      </c>
      <c r="F70" s="173">
        <v>46.41</v>
      </c>
      <c r="G70" s="38">
        <v>1.97</v>
      </c>
      <c r="H70" s="38">
        <f t="shared" si="15"/>
        <v>2.48</v>
      </c>
      <c r="I70" s="20">
        <f t="shared" si="16"/>
        <v>115.1</v>
      </c>
      <c r="J70" s="128">
        <f t="shared" si="17"/>
        <v>2.7E-4</v>
      </c>
      <c r="K70" s="134"/>
      <c r="L70" s="92"/>
      <c r="M70" s="136"/>
      <c r="N70" s="136"/>
      <c r="O70" s="136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</row>
    <row r="71" spans="1:45" s="32" customFormat="1" ht="25.5" x14ac:dyDescent="0.2">
      <c r="A71" s="30"/>
      <c r="B71" s="22">
        <v>88497</v>
      </c>
      <c r="C71" s="206" t="s">
        <v>141</v>
      </c>
      <c r="D71" s="71" t="s">
        <v>68</v>
      </c>
      <c r="E71" s="21" t="s">
        <v>32</v>
      </c>
      <c r="F71" s="173">
        <v>46.41</v>
      </c>
      <c r="G71" s="38">
        <v>13.08</v>
      </c>
      <c r="H71" s="38">
        <f t="shared" si="15"/>
        <v>16.5</v>
      </c>
      <c r="I71" s="20">
        <f t="shared" si="16"/>
        <v>765.77</v>
      </c>
      <c r="J71" s="128">
        <f t="shared" si="17"/>
        <v>1.81E-3</v>
      </c>
      <c r="K71" s="134"/>
      <c r="L71" s="92"/>
      <c r="M71" s="136"/>
      <c r="N71" s="136"/>
      <c r="O71" s="136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</row>
    <row r="72" spans="1:45" s="32" customFormat="1" ht="25.5" x14ac:dyDescent="0.2">
      <c r="A72" s="30"/>
      <c r="B72" s="22">
        <v>88489</v>
      </c>
      <c r="C72" s="206" t="s">
        <v>142</v>
      </c>
      <c r="D72" s="13" t="s">
        <v>40</v>
      </c>
      <c r="E72" s="21" t="s">
        <v>32</v>
      </c>
      <c r="F72" s="173">
        <v>46.41</v>
      </c>
      <c r="G72" s="38">
        <v>13.32</v>
      </c>
      <c r="H72" s="38">
        <f t="shared" si="15"/>
        <v>16.8</v>
      </c>
      <c r="I72" s="20">
        <f t="shared" si="16"/>
        <v>779.69</v>
      </c>
      <c r="J72" s="128">
        <f t="shared" si="17"/>
        <v>1.8500000000000001E-3</v>
      </c>
      <c r="K72" s="134"/>
      <c r="L72" s="92"/>
      <c r="M72" s="136"/>
      <c r="N72" s="136"/>
      <c r="O72" s="136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</row>
    <row r="73" spans="1:45" s="32" customFormat="1" ht="63.75" x14ac:dyDescent="0.2">
      <c r="A73" s="30"/>
      <c r="B73" s="22">
        <v>96485</v>
      </c>
      <c r="C73" s="206" t="s">
        <v>143</v>
      </c>
      <c r="D73" s="13" t="s">
        <v>79</v>
      </c>
      <c r="E73" s="21" t="s">
        <v>32</v>
      </c>
      <c r="F73" s="173">
        <v>48</v>
      </c>
      <c r="G73" s="38">
        <v>74.89</v>
      </c>
      <c r="H73" s="38">
        <f t="shared" si="15"/>
        <v>94.47</v>
      </c>
      <c r="I73" s="20">
        <f t="shared" si="16"/>
        <v>4534.5600000000004</v>
      </c>
      <c r="J73" s="128">
        <f t="shared" si="17"/>
        <v>1.074E-2</v>
      </c>
      <c r="K73" s="134"/>
      <c r="L73" s="92"/>
      <c r="M73" s="136"/>
      <c r="N73" s="136"/>
      <c r="O73" s="136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</row>
    <row r="74" spans="1:45" s="32" customFormat="1" ht="25.5" x14ac:dyDescent="0.2">
      <c r="A74" s="30"/>
      <c r="B74" s="22">
        <v>96121</v>
      </c>
      <c r="C74" s="206" t="s">
        <v>144</v>
      </c>
      <c r="D74" s="13" t="s">
        <v>80</v>
      </c>
      <c r="E74" s="21" t="s">
        <v>35</v>
      </c>
      <c r="F74" s="173">
        <v>28</v>
      </c>
      <c r="G74" s="38">
        <v>10.89</v>
      </c>
      <c r="H74" s="38">
        <f t="shared" si="15"/>
        <v>13.73</v>
      </c>
      <c r="I74" s="20">
        <f t="shared" si="16"/>
        <v>384.44</v>
      </c>
      <c r="J74" s="128">
        <f t="shared" si="17"/>
        <v>9.1E-4</v>
      </c>
      <c r="K74" s="134"/>
      <c r="L74" s="92"/>
      <c r="M74" s="136"/>
      <c r="N74" s="136"/>
      <c r="O74" s="136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</row>
    <row r="75" spans="1:45" s="32" customFormat="1" ht="25.5" x14ac:dyDescent="0.2">
      <c r="A75" s="30"/>
      <c r="B75" s="22">
        <v>98689</v>
      </c>
      <c r="C75" s="206" t="s">
        <v>145</v>
      </c>
      <c r="D75" s="71" t="s">
        <v>78</v>
      </c>
      <c r="E75" s="21" t="s">
        <v>35</v>
      </c>
      <c r="F75" s="173">
        <v>10</v>
      </c>
      <c r="G75" s="38">
        <v>86.05</v>
      </c>
      <c r="H75" s="38">
        <f t="shared" si="15"/>
        <v>108.55</v>
      </c>
      <c r="I75" s="20">
        <f t="shared" si="16"/>
        <v>1085.5</v>
      </c>
      <c r="J75" s="128">
        <f t="shared" si="17"/>
        <v>2.5699999999999998E-3</v>
      </c>
      <c r="K75" s="134"/>
      <c r="L75" s="92"/>
      <c r="M75" s="136"/>
      <c r="N75" s="136"/>
      <c r="O75" s="136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</row>
    <row r="76" spans="1:45" s="32" customFormat="1" ht="63.75" x14ac:dyDescent="0.2">
      <c r="A76" s="30"/>
      <c r="B76" s="22">
        <v>90844</v>
      </c>
      <c r="C76" s="206" t="s">
        <v>146</v>
      </c>
      <c r="D76" s="13" t="s">
        <v>327</v>
      </c>
      <c r="E76" s="21" t="s">
        <v>33</v>
      </c>
      <c r="F76" s="173">
        <v>1</v>
      </c>
      <c r="G76" s="38">
        <v>790</v>
      </c>
      <c r="H76" s="38">
        <f t="shared" si="15"/>
        <v>996.58</v>
      </c>
      <c r="I76" s="20">
        <f t="shared" si="16"/>
        <v>996.58</v>
      </c>
      <c r="J76" s="128">
        <f t="shared" si="17"/>
        <v>2.3600000000000001E-3</v>
      </c>
      <c r="K76" s="134"/>
      <c r="L76" s="92"/>
      <c r="M76" s="136"/>
      <c r="N76" s="136"/>
      <c r="O76" s="136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</row>
    <row r="77" spans="1:45" s="32" customFormat="1" ht="38.25" x14ac:dyDescent="0.2">
      <c r="A77" s="30"/>
      <c r="B77" s="22">
        <v>102197</v>
      </c>
      <c r="C77" s="206" t="s">
        <v>147</v>
      </c>
      <c r="D77" s="13" t="s">
        <v>328</v>
      </c>
      <c r="E77" s="21" t="s">
        <v>32</v>
      </c>
      <c r="F77" s="173">
        <v>5</v>
      </c>
      <c r="G77" s="38">
        <v>18.71</v>
      </c>
      <c r="H77" s="38">
        <f t="shared" ref="H77" si="18">TRUNC((G77*(1+$I$6)),2)</f>
        <v>23.6</v>
      </c>
      <c r="I77" s="20">
        <f t="shared" si="16"/>
        <v>118</v>
      </c>
      <c r="J77" s="128">
        <f t="shared" si="17"/>
        <v>2.7999999999999998E-4</v>
      </c>
      <c r="K77" s="134"/>
      <c r="L77" s="92"/>
      <c r="M77" s="136"/>
      <c r="N77" s="136"/>
      <c r="O77" s="136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</row>
    <row r="78" spans="1:45" s="32" customFormat="1" ht="38.25" x14ac:dyDescent="0.2">
      <c r="A78" s="30"/>
      <c r="B78" s="22">
        <v>102219</v>
      </c>
      <c r="C78" s="206" t="s">
        <v>148</v>
      </c>
      <c r="D78" s="13" t="s">
        <v>330</v>
      </c>
      <c r="E78" s="21" t="s">
        <v>32</v>
      </c>
      <c r="F78" s="173">
        <v>5</v>
      </c>
      <c r="G78" s="38">
        <v>13.22</v>
      </c>
      <c r="H78" s="38">
        <f t="shared" ref="H78" si="19">TRUNC((G78*(1+$I$6)),2)</f>
        <v>16.670000000000002</v>
      </c>
      <c r="I78" s="20">
        <f t="shared" si="16"/>
        <v>83.35</v>
      </c>
      <c r="J78" s="128">
        <f t="shared" si="17"/>
        <v>2.0000000000000001E-4</v>
      </c>
      <c r="K78" s="134"/>
      <c r="L78" s="92"/>
      <c r="M78" s="136"/>
      <c r="N78" s="136"/>
      <c r="O78" s="136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</row>
    <row r="79" spans="1:45" s="32" customFormat="1" ht="51" x14ac:dyDescent="0.2">
      <c r="A79" s="30"/>
      <c r="B79" s="22" t="s">
        <v>70</v>
      </c>
      <c r="C79" s="206" t="s">
        <v>149</v>
      </c>
      <c r="D79" s="13" t="s">
        <v>318</v>
      </c>
      <c r="E79" s="21" t="s">
        <v>32</v>
      </c>
      <c r="F79" s="173">
        <v>4</v>
      </c>
      <c r="G79" s="38">
        <v>797.5</v>
      </c>
      <c r="H79" s="38">
        <f t="shared" si="15"/>
        <v>1006.04</v>
      </c>
      <c r="I79" s="20">
        <f t="shared" si="16"/>
        <v>4024.16</v>
      </c>
      <c r="J79" s="128">
        <f t="shared" si="17"/>
        <v>9.5300000000000003E-3</v>
      </c>
      <c r="K79" s="134"/>
      <c r="L79" s="92"/>
      <c r="M79" s="136"/>
      <c r="N79" s="136"/>
      <c r="O79" s="136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</row>
    <row r="80" spans="1:45" s="32" customFormat="1" ht="51" x14ac:dyDescent="0.2">
      <c r="A80" s="30"/>
      <c r="B80" s="22">
        <v>100742</v>
      </c>
      <c r="C80" s="206" t="s">
        <v>150</v>
      </c>
      <c r="D80" s="13" t="s">
        <v>324</v>
      </c>
      <c r="E80" s="21" t="s">
        <v>32</v>
      </c>
      <c r="F80" s="173">
        <f>0.65*4</f>
        <v>2.6</v>
      </c>
      <c r="G80" s="38">
        <v>19.350000000000001</v>
      </c>
      <c r="H80" s="38">
        <f t="shared" si="15"/>
        <v>24.41</v>
      </c>
      <c r="I80" s="20">
        <f t="shared" si="16"/>
        <v>63.47</v>
      </c>
      <c r="J80" s="128">
        <f t="shared" si="17"/>
        <v>1.4999999999999999E-4</v>
      </c>
      <c r="K80" s="134"/>
      <c r="L80" s="92"/>
      <c r="M80" s="136"/>
      <c r="N80" s="136"/>
      <c r="O80" s="136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</row>
    <row r="81" spans="1:45" s="32" customFormat="1" ht="51" x14ac:dyDescent="0.2">
      <c r="A81" s="30"/>
      <c r="B81" s="22" t="s">
        <v>70</v>
      </c>
      <c r="C81" s="206" t="s">
        <v>151</v>
      </c>
      <c r="D81" s="13" t="s">
        <v>319</v>
      </c>
      <c r="E81" s="21" t="s">
        <v>32</v>
      </c>
      <c r="F81" s="173">
        <v>6</v>
      </c>
      <c r="G81" s="38">
        <v>797.5</v>
      </c>
      <c r="H81" s="38">
        <f t="shared" si="15"/>
        <v>1006.04</v>
      </c>
      <c r="I81" s="20">
        <f t="shared" si="16"/>
        <v>6036.24</v>
      </c>
      <c r="J81" s="128">
        <f t="shared" si="17"/>
        <v>1.43E-2</v>
      </c>
      <c r="K81" s="134"/>
      <c r="L81" s="92"/>
      <c r="M81" s="136"/>
      <c r="N81" s="136"/>
      <c r="O81" s="136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</row>
    <row r="82" spans="1:45" s="32" customFormat="1" ht="51" x14ac:dyDescent="0.2">
      <c r="A82" s="30"/>
      <c r="B82" s="22">
        <v>100742</v>
      </c>
      <c r="C82" s="206" t="s">
        <v>321</v>
      </c>
      <c r="D82" s="13" t="s">
        <v>325</v>
      </c>
      <c r="E82" s="21" t="s">
        <v>32</v>
      </c>
      <c r="F82" s="173">
        <f>0.9*4</f>
        <v>3.6</v>
      </c>
      <c r="G82" s="38">
        <v>19.350000000000001</v>
      </c>
      <c r="H82" s="38">
        <f t="shared" si="15"/>
        <v>24.41</v>
      </c>
      <c r="I82" s="20">
        <f t="shared" si="16"/>
        <v>87.88</v>
      </c>
      <c r="J82" s="128">
        <f t="shared" si="17"/>
        <v>2.1000000000000001E-4</v>
      </c>
      <c r="K82" s="134"/>
      <c r="L82" s="92"/>
      <c r="M82" s="136"/>
      <c r="N82" s="136"/>
      <c r="O82" s="136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</row>
    <row r="83" spans="1:45" s="32" customFormat="1" x14ac:dyDescent="0.2">
      <c r="A83" s="30"/>
      <c r="B83" s="22"/>
      <c r="C83" s="228"/>
      <c r="D83" s="303" t="s">
        <v>173</v>
      </c>
      <c r="E83" s="303"/>
      <c r="F83" s="303"/>
      <c r="G83" s="303"/>
      <c r="H83" s="304"/>
      <c r="I83" s="112">
        <f>SUM(I63:I82)</f>
        <v>29100.75</v>
      </c>
      <c r="J83" s="128"/>
      <c r="K83" s="134"/>
      <c r="L83" s="92"/>
      <c r="M83" s="136"/>
      <c r="N83" s="136"/>
      <c r="O83" s="136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</row>
    <row r="84" spans="1:45" s="32" customFormat="1" x14ac:dyDescent="0.2">
      <c r="A84" s="30"/>
      <c r="B84" s="22"/>
      <c r="C84" s="209" t="s">
        <v>152</v>
      </c>
      <c r="D84" s="130" t="s">
        <v>108</v>
      </c>
      <c r="E84" s="53"/>
      <c r="F84" s="174"/>
      <c r="G84" s="74"/>
      <c r="H84" s="54"/>
      <c r="I84" s="55"/>
      <c r="J84" s="45"/>
      <c r="K84" s="134"/>
      <c r="L84" s="92"/>
      <c r="M84" s="136"/>
      <c r="N84" s="136"/>
      <c r="O84" s="136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</row>
    <row r="85" spans="1:45" s="32" customFormat="1" ht="63.75" x14ac:dyDescent="0.2">
      <c r="A85" s="30"/>
      <c r="B85" s="22">
        <v>87620</v>
      </c>
      <c r="C85" s="206" t="s">
        <v>153</v>
      </c>
      <c r="D85" s="13" t="s">
        <v>316</v>
      </c>
      <c r="E85" s="21" t="s">
        <v>34</v>
      </c>
      <c r="F85" s="175">
        <v>48</v>
      </c>
      <c r="G85" s="38">
        <v>24.83</v>
      </c>
      <c r="H85" s="38">
        <f t="shared" ref="H85:H104" si="20">TRUNC((G85*(1+$I$6)),2)</f>
        <v>31.32</v>
      </c>
      <c r="I85" s="20">
        <f t="shared" ref="I85:I104" si="21">F85*H85</f>
        <v>1503.36</v>
      </c>
      <c r="J85" s="128">
        <f t="shared" ref="J85:J104" si="22">I85/$I$210</f>
        <v>3.5599999999999998E-3</v>
      </c>
      <c r="K85" s="134"/>
      <c r="L85" s="92"/>
      <c r="M85" s="136"/>
      <c r="N85" s="136"/>
      <c r="O85" s="136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</row>
    <row r="86" spans="1:45" s="32" customFormat="1" ht="51" x14ac:dyDescent="0.2">
      <c r="A86" s="30"/>
      <c r="B86" s="22">
        <v>87251</v>
      </c>
      <c r="C86" s="206" t="s">
        <v>154</v>
      </c>
      <c r="D86" s="11" t="s">
        <v>99</v>
      </c>
      <c r="E86" s="21" t="s">
        <v>32</v>
      </c>
      <c r="F86" s="173">
        <v>48</v>
      </c>
      <c r="G86" s="38">
        <v>34.81</v>
      </c>
      <c r="H86" s="38">
        <f t="shared" si="20"/>
        <v>43.91</v>
      </c>
      <c r="I86" s="20">
        <f t="shared" si="21"/>
        <v>2107.6799999999998</v>
      </c>
      <c r="J86" s="128">
        <f t="shared" si="22"/>
        <v>4.9899999999999996E-3</v>
      </c>
      <c r="K86" s="134"/>
      <c r="L86" s="92"/>
      <c r="M86" s="136"/>
      <c r="N86" s="136"/>
      <c r="O86" s="136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</row>
    <row r="87" spans="1:45" s="32" customFormat="1" ht="63.75" x14ac:dyDescent="0.2">
      <c r="A87" s="30"/>
      <c r="B87" s="22" t="s">
        <v>70</v>
      </c>
      <c r="C87" s="206" t="s">
        <v>155</v>
      </c>
      <c r="D87" s="12" t="s">
        <v>100</v>
      </c>
      <c r="E87" s="19" t="s">
        <v>32</v>
      </c>
      <c r="F87" s="21">
        <v>2.71</v>
      </c>
      <c r="G87" s="38">
        <v>130.57</v>
      </c>
      <c r="H87" s="38">
        <f t="shared" si="20"/>
        <v>164.71</v>
      </c>
      <c r="I87" s="20">
        <f t="shared" si="21"/>
        <v>446.36</v>
      </c>
      <c r="J87" s="128">
        <f t="shared" si="22"/>
        <v>1.06E-3</v>
      </c>
      <c r="K87" s="134"/>
      <c r="L87" s="92"/>
      <c r="M87" s="136"/>
      <c r="N87" s="136"/>
      <c r="O87" s="136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</row>
    <row r="88" spans="1:45" s="32" customFormat="1" ht="63.75" x14ac:dyDescent="0.2">
      <c r="A88" s="30"/>
      <c r="B88" s="22" t="s">
        <v>70</v>
      </c>
      <c r="C88" s="206" t="s">
        <v>156</v>
      </c>
      <c r="D88" s="12" t="s">
        <v>101</v>
      </c>
      <c r="E88" s="19" t="s">
        <v>32</v>
      </c>
      <c r="F88" s="21">
        <v>24.39</v>
      </c>
      <c r="G88" s="38">
        <v>94.87</v>
      </c>
      <c r="H88" s="38">
        <f t="shared" si="20"/>
        <v>119.67</v>
      </c>
      <c r="I88" s="20">
        <f t="shared" si="21"/>
        <v>2918.75</v>
      </c>
      <c r="J88" s="128">
        <f t="shared" si="22"/>
        <v>6.9100000000000003E-3</v>
      </c>
      <c r="K88" s="134"/>
      <c r="L88" s="92"/>
      <c r="M88" s="136"/>
      <c r="N88" s="136"/>
      <c r="O88" s="136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</row>
    <row r="89" spans="1:45" s="32" customFormat="1" ht="25.5" x14ac:dyDescent="0.2">
      <c r="A89" s="30"/>
      <c r="B89" s="22">
        <v>98689</v>
      </c>
      <c r="C89" s="206" t="s">
        <v>157</v>
      </c>
      <c r="D89" s="71" t="s">
        <v>75</v>
      </c>
      <c r="E89" s="21" t="s">
        <v>35</v>
      </c>
      <c r="F89" s="173">
        <v>0.9</v>
      </c>
      <c r="G89" s="38">
        <v>86.05</v>
      </c>
      <c r="H89" s="38">
        <f t="shared" si="20"/>
        <v>108.55</v>
      </c>
      <c r="I89" s="20">
        <f t="shared" si="21"/>
        <v>97.7</v>
      </c>
      <c r="J89" s="128">
        <f t="shared" si="22"/>
        <v>2.3000000000000001E-4</v>
      </c>
      <c r="K89" s="134"/>
      <c r="L89" s="92"/>
      <c r="M89" s="136"/>
      <c r="N89" s="136"/>
      <c r="O89" s="136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</row>
    <row r="90" spans="1:45" s="32" customFormat="1" ht="25.5" x14ac:dyDescent="0.2">
      <c r="A90" s="30"/>
      <c r="B90" s="22">
        <v>87879</v>
      </c>
      <c r="C90" s="206" t="s">
        <v>158</v>
      </c>
      <c r="D90" s="12" t="s">
        <v>39</v>
      </c>
      <c r="E90" s="21" t="s">
        <v>32</v>
      </c>
      <c r="F90" s="173">
        <v>73.510000000000005</v>
      </c>
      <c r="G90" s="38">
        <v>3.34</v>
      </c>
      <c r="H90" s="38">
        <f t="shared" si="20"/>
        <v>4.21</v>
      </c>
      <c r="I90" s="20">
        <f t="shared" si="21"/>
        <v>309.48</v>
      </c>
      <c r="J90" s="128">
        <f t="shared" si="22"/>
        <v>7.2999999999999996E-4</v>
      </c>
      <c r="K90" s="134"/>
      <c r="L90" s="92"/>
      <c r="M90" s="136"/>
      <c r="N90" s="136"/>
      <c r="O90" s="136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</row>
    <row r="91" spans="1:45" s="32" customFormat="1" ht="51" x14ac:dyDescent="0.2">
      <c r="A91" s="30"/>
      <c r="B91" s="22">
        <v>87529</v>
      </c>
      <c r="C91" s="206" t="s">
        <v>159</v>
      </c>
      <c r="D91" s="12" t="s">
        <v>76</v>
      </c>
      <c r="E91" s="19" t="s">
        <v>32</v>
      </c>
      <c r="F91" s="173">
        <v>73.510000000000005</v>
      </c>
      <c r="G91" s="38">
        <v>28.5</v>
      </c>
      <c r="H91" s="38">
        <f t="shared" si="20"/>
        <v>35.950000000000003</v>
      </c>
      <c r="I91" s="20">
        <f t="shared" si="21"/>
        <v>2642.68</v>
      </c>
      <c r="J91" s="128">
        <f t="shared" si="22"/>
        <v>6.2599999999999999E-3</v>
      </c>
      <c r="K91" s="134"/>
      <c r="L91" s="92"/>
      <c r="M91" s="136"/>
      <c r="N91" s="136"/>
      <c r="O91" s="136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</row>
    <row r="92" spans="1:45" s="32" customFormat="1" ht="25.5" x14ac:dyDescent="0.2">
      <c r="A92" s="30"/>
      <c r="B92" s="22">
        <v>88485</v>
      </c>
      <c r="C92" s="206" t="s">
        <v>160</v>
      </c>
      <c r="D92" s="71" t="s">
        <v>77</v>
      </c>
      <c r="E92" s="21" t="s">
        <v>32</v>
      </c>
      <c r="F92" s="173">
        <v>46.41</v>
      </c>
      <c r="G92" s="38">
        <v>1.97</v>
      </c>
      <c r="H92" s="38">
        <f t="shared" si="20"/>
        <v>2.48</v>
      </c>
      <c r="I92" s="20">
        <f t="shared" si="21"/>
        <v>115.1</v>
      </c>
      <c r="J92" s="128">
        <f t="shared" si="22"/>
        <v>2.7E-4</v>
      </c>
      <c r="K92" s="134"/>
      <c r="L92" s="92"/>
      <c r="M92" s="136"/>
      <c r="N92" s="136"/>
      <c r="O92" s="136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</row>
    <row r="93" spans="1:45" s="32" customFormat="1" ht="25.5" x14ac:dyDescent="0.2">
      <c r="A93" s="30"/>
      <c r="B93" s="22">
        <v>88497</v>
      </c>
      <c r="C93" s="206" t="s">
        <v>161</v>
      </c>
      <c r="D93" s="71" t="s">
        <v>68</v>
      </c>
      <c r="E93" s="21" t="s">
        <v>32</v>
      </c>
      <c r="F93" s="173">
        <v>46.41</v>
      </c>
      <c r="G93" s="38">
        <v>13.08</v>
      </c>
      <c r="H93" s="38">
        <f t="shared" si="20"/>
        <v>16.5</v>
      </c>
      <c r="I93" s="20">
        <f t="shared" si="21"/>
        <v>765.77</v>
      </c>
      <c r="J93" s="128">
        <f t="shared" si="22"/>
        <v>1.81E-3</v>
      </c>
      <c r="K93" s="134"/>
      <c r="L93" s="92"/>
      <c r="M93" s="136"/>
      <c r="N93" s="136"/>
      <c r="O93" s="136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</row>
    <row r="94" spans="1:45" s="32" customFormat="1" ht="25.5" x14ac:dyDescent="0.2">
      <c r="A94" s="30"/>
      <c r="B94" s="22">
        <v>88489</v>
      </c>
      <c r="C94" s="206" t="s">
        <v>162</v>
      </c>
      <c r="D94" s="13" t="s">
        <v>40</v>
      </c>
      <c r="E94" s="21" t="s">
        <v>32</v>
      </c>
      <c r="F94" s="173">
        <v>46.41</v>
      </c>
      <c r="G94" s="38">
        <v>13.32</v>
      </c>
      <c r="H94" s="38">
        <f t="shared" si="20"/>
        <v>16.8</v>
      </c>
      <c r="I94" s="20">
        <f t="shared" si="21"/>
        <v>779.69</v>
      </c>
      <c r="J94" s="128">
        <f t="shared" si="22"/>
        <v>1.8500000000000001E-3</v>
      </c>
      <c r="K94" s="134"/>
      <c r="L94" s="92"/>
      <c r="M94" s="136"/>
      <c r="N94" s="136"/>
      <c r="O94" s="136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</row>
    <row r="95" spans="1:45" s="32" customFormat="1" ht="63.75" x14ac:dyDescent="0.2">
      <c r="A95" s="30"/>
      <c r="B95" s="22">
        <v>96485</v>
      </c>
      <c r="C95" s="206" t="s">
        <v>163</v>
      </c>
      <c r="D95" s="13" t="s">
        <v>79</v>
      </c>
      <c r="E95" s="21" t="s">
        <v>32</v>
      </c>
      <c r="F95" s="173">
        <v>48</v>
      </c>
      <c r="G95" s="38">
        <v>74.89</v>
      </c>
      <c r="H95" s="38">
        <f t="shared" si="20"/>
        <v>94.47</v>
      </c>
      <c r="I95" s="20">
        <f t="shared" si="21"/>
        <v>4534.5600000000004</v>
      </c>
      <c r="J95" s="128">
        <f t="shared" si="22"/>
        <v>1.074E-2</v>
      </c>
      <c r="K95" s="134"/>
      <c r="L95" s="92"/>
      <c r="M95" s="136"/>
      <c r="N95" s="136"/>
      <c r="O95" s="136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</row>
    <row r="96" spans="1:45" s="32" customFormat="1" ht="25.5" x14ac:dyDescent="0.2">
      <c r="A96" s="30"/>
      <c r="B96" s="22">
        <v>96121</v>
      </c>
      <c r="C96" s="206" t="s">
        <v>164</v>
      </c>
      <c r="D96" s="13" t="s">
        <v>80</v>
      </c>
      <c r="E96" s="21" t="s">
        <v>35</v>
      </c>
      <c r="F96" s="173">
        <v>28</v>
      </c>
      <c r="G96" s="38">
        <v>10.89</v>
      </c>
      <c r="H96" s="38">
        <f t="shared" si="20"/>
        <v>13.73</v>
      </c>
      <c r="I96" s="20">
        <f t="shared" si="21"/>
        <v>384.44</v>
      </c>
      <c r="J96" s="128">
        <f t="shared" si="22"/>
        <v>9.1E-4</v>
      </c>
      <c r="K96" s="134"/>
      <c r="L96" s="92"/>
      <c r="M96" s="136"/>
      <c r="N96" s="136"/>
      <c r="O96" s="136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</row>
    <row r="97" spans="1:45" s="32" customFormat="1" ht="25.5" x14ac:dyDescent="0.2">
      <c r="A97" s="30"/>
      <c r="B97" s="22">
        <v>98689</v>
      </c>
      <c r="C97" s="206" t="s">
        <v>165</v>
      </c>
      <c r="D97" s="71" t="s">
        <v>78</v>
      </c>
      <c r="E97" s="21" t="s">
        <v>35</v>
      </c>
      <c r="F97" s="173">
        <v>10</v>
      </c>
      <c r="G97" s="38">
        <v>86.05</v>
      </c>
      <c r="H97" s="38">
        <f t="shared" si="20"/>
        <v>108.55</v>
      </c>
      <c r="I97" s="20">
        <f t="shared" si="21"/>
        <v>1085.5</v>
      </c>
      <c r="J97" s="128">
        <f t="shared" si="22"/>
        <v>2.5699999999999998E-3</v>
      </c>
      <c r="K97" s="134"/>
      <c r="L97" s="92"/>
      <c r="M97" s="136"/>
      <c r="N97" s="136"/>
      <c r="O97" s="136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</row>
    <row r="98" spans="1:45" s="32" customFormat="1" ht="63.75" x14ac:dyDescent="0.2">
      <c r="A98" s="30"/>
      <c r="B98" s="22">
        <v>90844</v>
      </c>
      <c r="C98" s="206" t="s">
        <v>166</v>
      </c>
      <c r="D98" s="13" t="s">
        <v>327</v>
      </c>
      <c r="E98" s="21" t="s">
        <v>33</v>
      </c>
      <c r="F98" s="173">
        <v>1</v>
      </c>
      <c r="G98" s="38">
        <v>790</v>
      </c>
      <c r="H98" s="38">
        <f t="shared" si="20"/>
        <v>996.58</v>
      </c>
      <c r="I98" s="20">
        <f t="shared" si="21"/>
        <v>996.58</v>
      </c>
      <c r="J98" s="128">
        <f t="shared" si="22"/>
        <v>2.3600000000000001E-3</v>
      </c>
      <c r="K98" s="134"/>
      <c r="L98" s="92"/>
      <c r="M98" s="136"/>
      <c r="N98" s="136"/>
      <c r="O98" s="136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</row>
    <row r="99" spans="1:45" s="32" customFormat="1" ht="38.25" x14ac:dyDescent="0.2">
      <c r="A99" s="30"/>
      <c r="B99" s="22">
        <v>102197</v>
      </c>
      <c r="C99" s="206" t="s">
        <v>167</v>
      </c>
      <c r="D99" s="13" t="s">
        <v>328</v>
      </c>
      <c r="E99" s="21" t="s">
        <v>32</v>
      </c>
      <c r="F99" s="173">
        <v>5</v>
      </c>
      <c r="G99" s="38">
        <v>18.71</v>
      </c>
      <c r="H99" s="38">
        <f t="shared" ref="H99" si="23">TRUNC((G99*(1+$I$6)),2)</f>
        <v>23.6</v>
      </c>
      <c r="I99" s="20">
        <f t="shared" si="21"/>
        <v>118</v>
      </c>
      <c r="J99" s="128">
        <f t="shared" si="22"/>
        <v>2.7999999999999998E-4</v>
      </c>
      <c r="K99" s="134"/>
      <c r="L99" s="92"/>
      <c r="M99" s="136"/>
      <c r="N99" s="136"/>
      <c r="O99" s="136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</row>
    <row r="100" spans="1:45" s="32" customFormat="1" ht="38.25" x14ac:dyDescent="0.2">
      <c r="A100" s="30"/>
      <c r="B100" s="22">
        <v>102219</v>
      </c>
      <c r="C100" s="206" t="s">
        <v>168</v>
      </c>
      <c r="D100" s="13" t="s">
        <v>330</v>
      </c>
      <c r="E100" s="21" t="s">
        <v>32</v>
      </c>
      <c r="F100" s="173">
        <v>5</v>
      </c>
      <c r="G100" s="38">
        <v>13.22</v>
      </c>
      <c r="H100" s="38">
        <f t="shared" ref="H100" si="24">TRUNC((G100*(1+$I$6)),2)</f>
        <v>16.670000000000002</v>
      </c>
      <c r="I100" s="20">
        <f t="shared" si="21"/>
        <v>83.35</v>
      </c>
      <c r="J100" s="128">
        <f t="shared" si="22"/>
        <v>2.0000000000000001E-4</v>
      </c>
      <c r="K100" s="134"/>
      <c r="L100" s="92"/>
      <c r="M100" s="136"/>
      <c r="N100" s="136"/>
      <c r="O100" s="136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</row>
    <row r="101" spans="1:45" s="32" customFormat="1" ht="51" x14ac:dyDescent="0.2">
      <c r="A101" s="30"/>
      <c r="B101" s="22" t="s">
        <v>70</v>
      </c>
      <c r="C101" s="206" t="s">
        <v>169</v>
      </c>
      <c r="D101" s="13" t="s">
        <v>318</v>
      </c>
      <c r="E101" s="21" t="s">
        <v>32</v>
      </c>
      <c r="F101" s="173">
        <v>4</v>
      </c>
      <c r="G101" s="38">
        <v>797.5</v>
      </c>
      <c r="H101" s="38">
        <f t="shared" si="20"/>
        <v>1006.04</v>
      </c>
      <c r="I101" s="20">
        <f t="shared" si="21"/>
        <v>4024.16</v>
      </c>
      <c r="J101" s="128">
        <f t="shared" si="22"/>
        <v>9.5300000000000003E-3</v>
      </c>
      <c r="K101" s="134"/>
      <c r="L101" s="92"/>
      <c r="M101" s="136"/>
      <c r="N101" s="136"/>
      <c r="O101" s="136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</row>
    <row r="102" spans="1:45" s="32" customFormat="1" ht="51" x14ac:dyDescent="0.2">
      <c r="A102" s="30"/>
      <c r="B102" s="22">
        <v>100742</v>
      </c>
      <c r="C102" s="206" t="s">
        <v>170</v>
      </c>
      <c r="D102" s="13" t="s">
        <v>324</v>
      </c>
      <c r="E102" s="21" t="s">
        <v>32</v>
      </c>
      <c r="F102" s="173">
        <f>0.65*4</f>
        <v>2.6</v>
      </c>
      <c r="G102" s="38">
        <v>19.350000000000001</v>
      </c>
      <c r="H102" s="38">
        <f t="shared" si="20"/>
        <v>24.41</v>
      </c>
      <c r="I102" s="20">
        <f t="shared" si="21"/>
        <v>63.47</v>
      </c>
      <c r="J102" s="128">
        <f t="shared" si="22"/>
        <v>1.4999999999999999E-4</v>
      </c>
      <c r="K102" s="134"/>
      <c r="L102" s="92"/>
      <c r="M102" s="136"/>
      <c r="N102" s="136"/>
      <c r="O102" s="136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</row>
    <row r="103" spans="1:45" s="32" customFormat="1" ht="51" x14ac:dyDescent="0.2">
      <c r="A103" s="30"/>
      <c r="B103" s="22" t="s">
        <v>70</v>
      </c>
      <c r="C103" s="206" t="s">
        <v>171</v>
      </c>
      <c r="D103" s="13" t="s">
        <v>319</v>
      </c>
      <c r="E103" s="21" t="s">
        <v>32</v>
      </c>
      <c r="F103" s="173">
        <v>6</v>
      </c>
      <c r="G103" s="38">
        <v>797.5</v>
      </c>
      <c r="H103" s="38">
        <f t="shared" si="20"/>
        <v>1006.04</v>
      </c>
      <c r="I103" s="20">
        <f t="shared" si="21"/>
        <v>6036.24</v>
      </c>
      <c r="J103" s="128">
        <f t="shared" si="22"/>
        <v>1.43E-2</v>
      </c>
      <c r="K103" s="134"/>
      <c r="L103" s="92"/>
      <c r="M103" s="136"/>
      <c r="N103" s="136"/>
      <c r="O103" s="136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</row>
    <row r="104" spans="1:45" s="32" customFormat="1" ht="51" x14ac:dyDescent="0.2">
      <c r="A104" s="30"/>
      <c r="B104" s="22">
        <v>100742</v>
      </c>
      <c r="C104" s="206" t="s">
        <v>322</v>
      </c>
      <c r="D104" s="13" t="s">
        <v>325</v>
      </c>
      <c r="E104" s="21" t="s">
        <v>32</v>
      </c>
      <c r="F104" s="173">
        <f>0.9*4</f>
        <v>3.6</v>
      </c>
      <c r="G104" s="38">
        <v>19.350000000000001</v>
      </c>
      <c r="H104" s="38">
        <f t="shared" si="20"/>
        <v>24.41</v>
      </c>
      <c r="I104" s="20">
        <f t="shared" si="21"/>
        <v>87.88</v>
      </c>
      <c r="J104" s="128">
        <f t="shared" si="22"/>
        <v>2.1000000000000001E-4</v>
      </c>
      <c r="K104" s="134"/>
      <c r="L104" s="92"/>
      <c r="M104" s="136"/>
      <c r="N104" s="136"/>
      <c r="O104" s="136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</row>
    <row r="105" spans="1:45" s="32" customFormat="1" x14ac:dyDescent="0.2">
      <c r="A105" s="30"/>
      <c r="B105" s="22"/>
      <c r="C105" s="228"/>
      <c r="D105" s="303" t="s">
        <v>174</v>
      </c>
      <c r="E105" s="303"/>
      <c r="F105" s="303"/>
      <c r="G105" s="303"/>
      <c r="H105" s="304"/>
      <c r="I105" s="112">
        <f>SUM(I85:I104)</f>
        <v>29100.75</v>
      </c>
      <c r="J105" s="128"/>
      <c r="K105" s="134"/>
      <c r="L105" s="92"/>
      <c r="M105" s="136"/>
      <c r="N105" s="136"/>
      <c r="O105" s="136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</row>
    <row r="106" spans="1:45" s="32" customFormat="1" x14ac:dyDescent="0.2">
      <c r="A106" s="30"/>
      <c r="B106" s="22"/>
      <c r="C106" s="209" t="s">
        <v>175</v>
      </c>
      <c r="D106" s="130" t="s">
        <v>109</v>
      </c>
      <c r="E106" s="53"/>
      <c r="F106" s="174"/>
      <c r="G106" s="74"/>
      <c r="H106" s="54"/>
      <c r="I106" s="55"/>
      <c r="J106" s="45"/>
      <c r="K106" s="134"/>
      <c r="L106" s="92"/>
      <c r="M106" s="136"/>
      <c r="N106" s="136"/>
      <c r="O106" s="136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</row>
    <row r="107" spans="1:45" s="32" customFormat="1" ht="63.75" x14ac:dyDescent="0.2">
      <c r="A107" s="30"/>
      <c r="B107" s="22">
        <v>87620</v>
      </c>
      <c r="C107" s="206" t="s">
        <v>176</v>
      </c>
      <c r="D107" s="13" t="s">
        <v>316</v>
      </c>
      <c r="E107" s="21" t="s">
        <v>34</v>
      </c>
      <c r="F107" s="175">
        <v>48</v>
      </c>
      <c r="G107" s="38">
        <v>24.83</v>
      </c>
      <c r="H107" s="38">
        <f t="shared" ref="H107:H126" si="25">TRUNC((G107*(1+$I$6)),2)</f>
        <v>31.32</v>
      </c>
      <c r="I107" s="20">
        <f t="shared" ref="I107:I126" si="26">F107*H107</f>
        <v>1503.36</v>
      </c>
      <c r="J107" s="128">
        <f t="shared" ref="J107:J126" si="27">I107/$I$210</f>
        <v>3.5599999999999998E-3</v>
      </c>
      <c r="K107" s="134"/>
      <c r="L107" s="92"/>
      <c r="M107" s="136"/>
      <c r="N107" s="136"/>
      <c r="O107" s="136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</row>
    <row r="108" spans="1:45" s="32" customFormat="1" ht="51" x14ac:dyDescent="0.2">
      <c r="A108" s="30"/>
      <c r="B108" s="22">
        <v>87251</v>
      </c>
      <c r="C108" s="206" t="s">
        <v>177</v>
      </c>
      <c r="D108" s="11" t="s">
        <v>99</v>
      </c>
      <c r="E108" s="21" t="s">
        <v>32</v>
      </c>
      <c r="F108" s="173">
        <v>48</v>
      </c>
      <c r="G108" s="38">
        <v>34.81</v>
      </c>
      <c r="H108" s="38">
        <f t="shared" si="25"/>
        <v>43.91</v>
      </c>
      <c r="I108" s="20">
        <f t="shared" si="26"/>
        <v>2107.6799999999998</v>
      </c>
      <c r="J108" s="128">
        <f t="shared" si="27"/>
        <v>4.9899999999999996E-3</v>
      </c>
      <c r="K108" s="134"/>
      <c r="L108" s="92"/>
      <c r="M108" s="136"/>
      <c r="N108" s="136"/>
      <c r="O108" s="136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</row>
    <row r="109" spans="1:45" s="32" customFormat="1" ht="63.75" x14ac:dyDescent="0.2">
      <c r="A109" s="30"/>
      <c r="B109" s="22" t="s">
        <v>70</v>
      </c>
      <c r="C109" s="206" t="s">
        <v>178</v>
      </c>
      <c r="D109" s="12" t="s">
        <v>100</v>
      </c>
      <c r="E109" s="19" t="s">
        <v>32</v>
      </c>
      <c r="F109" s="21">
        <v>2.71</v>
      </c>
      <c r="G109" s="38">
        <v>130.57</v>
      </c>
      <c r="H109" s="38">
        <f t="shared" si="25"/>
        <v>164.71</v>
      </c>
      <c r="I109" s="20">
        <f t="shared" si="26"/>
        <v>446.36</v>
      </c>
      <c r="J109" s="128">
        <f t="shared" si="27"/>
        <v>1.06E-3</v>
      </c>
      <c r="K109" s="134"/>
      <c r="L109" s="92"/>
      <c r="M109" s="136"/>
      <c r="N109" s="136"/>
      <c r="O109" s="136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</row>
    <row r="110" spans="1:45" s="32" customFormat="1" ht="63.75" x14ac:dyDescent="0.2">
      <c r="A110" s="30"/>
      <c r="B110" s="22" t="s">
        <v>70</v>
      </c>
      <c r="C110" s="206" t="s">
        <v>179</v>
      </c>
      <c r="D110" s="12" t="s">
        <v>101</v>
      </c>
      <c r="E110" s="19" t="s">
        <v>32</v>
      </c>
      <c r="F110" s="21">
        <v>24.39</v>
      </c>
      <c r="G110" s="38">
        <v>94.87</v>
      </c>
      <c r="H110" s="38">
        <f t="shared" si="25"/>
        <v>119.67</v>
      </c>
      <c r="I110" s="20">
        <f t="shared" si="26"/>
        <v>2918.75</v>
      </c>
      <c r="J110" s="128">
        <f t="shared" si="27"/>
        <v>6.9100000000000003E-3</v>
      </c>
      <c r="K110" s="134"/>
      <c r="L110" s="92"/>
      <c r="M110" s="136"/>
      <c r="N110" s="136"/>
      <c r="O110" s="136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</row>
    <row r="111" spans="1:45" s="32" customFormat="1" ht="25.5" x14ac:dyDescent="0.2">
      <c r="A111" s="30"/>
      <c r="B111" s="22">
        <v>98689</v>
      </c>
      <c r="C111" s="206" t="s">
        <v>180</v>
      </c>
      <c r="D111" s="71" t="s">
        <v>75</v>
      </c>
      <c r="E111" s="21" t="s">
        <v>35</v>
      </c>
      <c r="F111" s="173">
        <v>0.9</v>
      </c>
      <c r="G111" s="38">
        <v>86.05</v>
      </c>
      <c r="H111" s="38">
        <f t="shared" si="25"/>
        <v>108.55</v>
      </c>
      <c r="I111" s="20">
        <f t="shared" si="26"/>
        <v>97.7</v>
      </c>
      <c r="J111" s="128">
        <f t="shared" si="27"/>
        <v>2.3000000000000001E-4</v>
      </c>
      <c r="K111" s="134"/>
      <c r="L111" s="92"/>
      <c r="M111" s="136"/>
      <c r="N111" s="136"/>
      <c r="O111" s="136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</row>
    <row r="112" spans="1:45" s="32" customFormat="1" ht="25.5" x14ac:dyDescent="0.2">
      <c r="A112" s="30"/>
      <c r="B112" s="22">
        <v>87879</v>
      </c>
      <c r="C112" s="206" t="s">
        <v>181</v>
      </c>
      <c r="D112" s="12" t="s">
        <v>39</v>
      </c>
      <c r="E112" s="21" t="s">
        <v>32</v>
      </c>
      <c r="F112" s="173">
        <v>73.510000000000005</v>
      </c>
      <c r="G112" s="38">
        <v>3.34</v>
      </c>
      <c r="H112" s="38">
        <f t="shared" si="25"/>
        <v>4.21</v>
      </c>
      <c r="I112" s="20">
        <f t="shared" si="26"/>
        <v>309.48</v>
      </c>
      <c r="J112" s="128">
        <f t="shared" si="27"/>
        <v>7.2999999999999996E-4</v>
      </c>
      <c r="K112" s="134"/>
      <c r="L112" s="92"/>
      <c r="M112" s="136"/>
      <c r="N112" s="136"/>
      <c r="O112" s="136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</row>
    <row r="113" spans="1:45" s="32" customFormat="1" ht="51" x14ac:dyDescent="0.2">
      <c r="A113" s="30"/>
      <c r="B113" s="22">
        <v>87529</v>
      </c>
      <c r="C113" s="206" t="s">
        <v>182</v>
      </c>
      <c r="D113" s="12" t="s">
        <v>76</v>
      </c>
      <c r="E113" s="19" t="s">
        <v>32</v>
      </c>
      <c r="F113" s="173">
        <v>73.510000000000005</v>
      </c>
      <c r="G113" s="38">
        <v>28.5</v>
      </c>
      <c r="H113" s="38">
        <f t="shared" si="25"/>
        <v>35.950000000000003</v>
      </c>
      <c r="I113" s="20">
        <f t="shared" si="26"/>
        <v>2642.68</v>
      </c>
      <c r="J113" s="128">
        <f t="shared" si="27"/>
        <v>6.2599999999999999E-3</v>
      </c>
      <c r="K113" s="134"/>
      <c r="L113" s="92"/>
      <c r="M113" s="136"/>
      <c r="N113" s="136"/>
      <c r="O113" s="136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</row>
    <row r="114" spans="1:45" s="32" customFormat="1" ht="25.5" x14ac:dyDescent="0.2">
      <c r="A114" s="30"/>
      <c r="B114" s="22">
        <v>88485</v>
      </c>
      <c r="C114" s="206" t="s">
        <v>183</v>
      </c>
      <c r="D114" s="71" t="s">
        <v>77</v>
      </c>
      <c r="E114" s="21" t="s">
        <v>32</v>
      </c>
      <c r="F114" s="173">
        <v>46.41</v>
      </c>
      <c r="G114" s="38">
        <v>1.97</v>
      </c>
      <c r="H114" s="38">
        <f t="shared" si="25"/>
        <v>2.48</v>
      </c>
      <c r="I114" s="20">
        <f t="shared" si="26"/>
        <v>115.1</v>
      </c>
      <c r="J114" s="128">
        <f t="shared" si="27"/>
        <v>2.7E-4</v>
      </c>
      <c r="K114" s="134"/>
      <c r="L114" s="92"/>
      <c r="M114" s="136"/>
      <c r="N114" s="136"/>
      <c r="O114" s="136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</row>
    <row r="115" spans="1:45" s="32" customFormat="1" ht="25.5" x14ac:dyDescent="0.2">
      <c r="A115" s="30"/>
      <c r="B115" s="22">
        <v>88497</v>
      </c>
      <c r="C115" s="206" t="s">
        <v>184</v>
      </c>
      <c r="D115" s="71" t="s">
        <v>68</v>
      </c>
      <c r="E115" s="21" t="s">
        <v>32</v>
      </c>
      <c r="F115" s="173">
        <v>46.41</v>
      </c>
      <c r="G115" s="38">
        <v>13.08</v>
      </c>
      <c r="H115" s="38">
        <f t="shared" si="25"/>
        <v>16.5</v>
      </c>
      <c r="I115" s="20">
        <f t="shared" si="26"/>
        <v>765.77</v>
      </c>
      <c r="J115" s="128">
        <f t="shared" si="27"/>
        <v>1.81E-3</v>
      </c>
      <c r="K115" s="134"/>
      <c r="L115" s="92"/>
      <c r="M115" s="136"/>
      <c r="N115" s="136"/>
      <c r="O115" s="136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</row>
    <row r="116" spans="1:45" s="32" customFormat="1" ht="25.5" x14ac:dyDescent="0.2">
      <c r="A116" s="30"/>
      <c r="B116" s="22">
        <v>88489</v>
      </c>
      <c r="C116" s="206" t="s">
        <v>185</v>
      </c>
      <c r="D116" s="13" t="s">
        <v>40</v>
      </c>
      <c r="E116" s="21" t="s">
        <v>32</v>
      </c>
      <c r="F116" s="173">
        <v>46.41</v>
      </c>
      <c r="G116" s="38">
        <v>13.32</v>
      </c>
      <c r="H116" s="38">
        <f t="shared" si="25"/>
        <v>16.8</v>
      </c>
      <c r="I116" s="20">
        <f t="shared" si="26"/>
        <v>779.69</v>
      </c>
      <c r="J116" s="128">
        <f t="shared" si="27"/>
        <v>1.8500000000000001E-3</v>
      </c>
      <c r="K116" s="134"/>
      <c r="L116" s="92"/>
      <c r="M116" s="136"/>
      <c r="N116" s="136"/>
      <c r="O116" s="136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</row>
    <row r="117" spans="1:45" s="32" customFormat="1" ht="63.75" x14ac:dyDescent="0.2">
      <c r="A117" s="30"/>
      <c r="B117" s="22">
        <v>96485</v>
      </c>
      <c r="C117" s="206" t="s">
        <v>186</v>
      </c>
      <c r="D117" s="13" t="s">
        <v>79</v>
      </c>
      <c r="E117" s="21" t="s">
        <v>32</v>
      </c>
      <c r="F117" s="173">
        <v>48</v>
      </c>
      <c r="G117" s="38">
        <v>74.89</v>
      </c>
      <c r="H117" s="38">
        <f t="shared" si="25"/>
        <v>94.47</v>
      </c>
      <c r="I117" s="20">
        <f t="shared" si="26"/>
        <v>4534.5600000000004</v>
      </c>
      <c r="J117" s="128">
        <f t="shared" si="27"/>
        <v>1.074E-2</v>
      </c>
      <c r="K117" s="134"/>
      <c r="L117" s="92"/>
      <c r="M117" s="136"/>
      <c r="N117" s="136"/>
      <c r="O117" s="136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</row>
    <row r="118" spans="1:45" s="32" customFormat="1" ht="25.5" x14ac:dyDescent="0.2">
      <c r="A118" s="30"/>
      <c r="B118" s="22">
        <v>96121</v>
      </c>
      <c r="C118" s="206" t="s">
        <v>187</v>
      </c>
      <c r="D118" s="13" t="s">
        <v>80</v>
      </c>
      <c r="E118" s="21" t="s">
        <v>35</v>
      </c>
      <c r="F118" s="173">
        <v>28</v>
      </c>
      <c r="G118" s="38">
        <v>10.89</v>
      </c>
      <c r="H118" s="38">
        <f t="shared" si="25"/>
        <v>13.73</v>
      </c>
      <c r="I118" s="20">
        <f t="shared" si="26"/>
        <v>384.44</v>
      </c>
      <c r="J118" s="128">
        <f t="shared" si="27"/>
        <v>9.1E-4</v>
      </c>
      <c r="K118" s="134"/>
      <c r="L118" s="92"/>
      <c r="M118" s="136"/>
      <c r="N118" s="136"/>
      <c r="O118" s="136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</row>
    <row r="119" spans="1:45" s="32" customFormat="1" ht="25.5" x14ac:dyDescent="0.2">
      <c r="A119" s="30"/>
      <c r="B119" s="22">
        <v>98689</v>
      </c>
      <c r="C119" s="206" t="s">
        <v>188</v>
      </c>
      <c r="D119" s="71" t="s">
        <v>78</v>
      </c>
      <c r="E119" s="21" t="s">
        <v>35</v>
      </c>
      <c r="F119" s="173">
        <v>10</v>
      </c>
      <c r="G119" s="38">
        <v>86.05</v>
      </c>
      <c r="H119" s="38">
        <f t="shared" si="25"/>
        <v>108.55</v>
      </c>
      <c r="I119" s="20">
        <f t="shared" si="26"/>
        <v>1085.5</v>
      </c>
      <c r="J119" s="128">
        <f t="shared" si="27"/>
        <v>2.5699999999999998E-3</v>
      </c>
      <c r="K119" s="134"/>
      <c r="L119" s="92"/>
      <c r="M119" s="136"/>
      <c r="N119" s="136"/>
      <c r="O119" s="136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</row>
    <row r="120" spans="1:45" s="32" customFormat="1" ht="63.75" x14ac:dyDescent="0.2">
      <c r="A120" s="30"/>
      <c r="B120" s="22">
        <v>90844</v>
      </c>
      <c r="C120" s="206" t="s">
        <v>189</v>
      </c>
      <c r="D120" s="13" t="s">
        <v>327</v>
      </c>
      <c r="E120" s="21" t="s">
        <v>33</v>
      </c>
      <c r="F120" s="173">
        <v>1</v>
      </c>
      <c r="G120" s="38">
        <v>790</v>
      </c>
      <c r="H120" s="38">
        <f t="shared" si="25"/>
        <v>996.58</v>
      </c>
      <c r="I120" s="20">
        <f t="shared" si="26"/>
        <v>996.58</v>
      </c>
      <c r="J120" s="128">
        <f t="shared" si="27"/>
        <v>2.3600000000000001E-3</v>
      </c>
      <c r="K120" s="134"/>
      <c r="L120" s="92"/>
      <c r="M120" s="136"/>
      <c r="N120" s="136"/>
      <c r="O120" s="136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</row>
    <row r="121" spans="1:45" s="32" customFormat="1" ht="38.25" x14ac:dyDescent="0.2">
      <c r="A121" s="30"/>
      <c r="B121" s="22">
        <v>102197</v>
      </c>
      <c r="C121" s="206" t="s">
        <v>190</v>
      </c>
      <c r="D121" s="13" t="s">
        <v>328</v>
      </c>
      <c r="E121" s="21" t="s">
        <v>32</v>
      </c>
      <c r="F121" s="173">
        <v>5</v>
      </c>
      <c r="G121" s="38">
        <v>18.71</v>
      </c>
      <c r="H121" s="38">
        <f t="shared" ref="H121" si="28">TRUNC((G121*(1+$I$6)),2)</f>
        <v>23.6</v>
      </c>
      <c r="I121" s="20">
        <f t="shared" si="26"/>
        <v>118</v>
      </c>
      <c r="J121" s="128">
        <f t="shared" si="27"/>
        <v>2.7999999999999998E-4</v>
      </c>
      <c r="K121" s="134"/>
      <c r="L121" s="92"/>
      <c r="M121" s="136"/>
      <c r="N121" s="136"/>
      <c r="O121" s="136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</row>
    <row r="122" spans="1:45" s="32" customFormat="1" ht="38.25" x14ac:dyDescent="0.2">
      <c r="A122" s="30"/>
      <c r="B122" s="22">
        <v>102219</v>
      </c>
      <c r="C122" s="206" t="s">
        <v>191</v>
      </c>
      <c r="D122" s="13" t="s">
        <v>330</v>
      </c>
      <c r="E122" s="21" t="s">
        <v>32</v>
      </c>
      <c r="F122" s="173">
        <v>5</v>
      </c>
      <c r="G122" s="38">
        <v>13.22</v>
      </c>
      <c r="H122" s="38">
        <f t="shared" ref="H122" si="29">TRUNC((G122*(1+$I$6)),2)</f>
        <v>16.670000000000002</v>
      </c>
      <c r="I122" s="20">
        <f t="shared" si="26"/>
        <v>83.35</v>
      </c>
      <c r="J122" s="128">
        <f t="shared" si="27"/>
        <v>2.0000000000000001E-4</v>
      </c>
      <c r="K122" s="134"/>
      <c r="L122" s="92"/>
      <c r="M122" s="136"/>
      <c r="N122" s="136"/>
      <c r="O122" s="136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</row>
    <row r="123" spans="1:45" s="32" customFormat="1" ht="51" x14ac:dyDescent="0.2">
      <c r="A123" s="30"/>
      <c r="B123" s="22" t="s">
        <v>70</v>
      </c>
      <c r="C123" s="206" t="s">
        <v>192</v>
      </c>
      <c r="D123" s="13" t="s">
        <v>318</v>
      </c>
      <c r="E123" s="21" t="s">
        <v>32</v>
      </c>
      <c r="F123" s="173">
        <v>4</v>
      </c>
      <c r="G123" s="38">
        <v>797.5</v>
      </c>
      <c r="H123" s="38">
        <f t="shared" si="25"/>
        <v>1006.04</v>
      </c>
      <c r="I123" s="20">
        <f t="shared" si="26"/>
        <v>4024.16</v>
      </c>
      <c r="J123" s="128">
        <f t="shared" si="27"/>
        <v>9.5300000000000003E-3</v>
      </c>
      <c r="K123" s="134"/>
      <c r="L123" s="92"/>
      <c r="M123" s="136"/>
      <c r="N123" s="136"/>
      <c r="O123" s="136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</row>
    <row r="124" spans="1:45" s="32" customFormat="1" ht="51" x14ac:dyDescent="0.2">
      <c r="A124" s="30"/>
      <c r="B124" s="22">
        <v>100742</v>
      </c>
      <c r="C124" s="206" t="s">
        <v>323</v>
      </c>
      <c r="D124" s="13" t="s">
        <v>324</v>
      </c>
      <c r="E124" s="21" t="s">
        <v>32</v>
      </c>
      <c r="F124" s="173">
        <f>0.65*4</f>
        <v>2.6</v>
      </c>
      <c r="G124" s="38">
        <v>19.350000000000001</v>
      </c>
      <c r="H124" s="38">
        <f t="shared" si="25"/>
        <v>24.41</v>
      </c>
      <c r="I124" s="20">
        <f t="shared" si="26"/>
        <v>63.47</v>
      </c>
      <c r="J124" s="128">
        <f t="shared" si="27"/>
        <v>1.4999999999999999E-4</v>
      </c>
      <c r="K124" s="134"/>
      <c r="L124" s="92"/>
      <c r="M124" s="136"/>
      <c r="N124" s="136"/>
      <c r="O124" s="136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</row>
    <row r="125" spans="1:45" s="32" customFormat="1" ht="51" x14ac:dyDescent="0.2">
      <c r="A125" s="30"/>
      <c r="B125" s="22" t="s">
        <v>70</v>
      </c>
      <c r="C125" s="206" t="s">
        <v>326</v>
      </c>
      <c r="D125" s="13" t="s">
        <v>319</v>
      </c>
      <c r="E125" s="21" t="s">
        <v>32</v>
      </c>
      <c r="F125" s="173">
        <v>6</v>
      </c>
      <c r="G125" s="38">
        <v>797.5</v>
      </c>
      <c r="H125" s="38">
        <f t="shared" si="25"/>
        <v>1006.04</v>
      </c>
      <c r="I125" s="20">
        <f t="shared" si="26"/>
        <v>6036.24</v>
      </c>
      <c r="J125" s="128">
        <f t="shared" si="27"/>
        <v>1.43E-2</v>
      </c>
      <c r="K125" s="134"/>
      <c r="L125" s="92"/>
      <c r="M125" s="136"/>
      <c r="N125" s="136"/>
      <c r="O125" s="136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</row>
    <row r="126" spans="1:45" s="32" customFormat="1" ht="51" x14ac:dyDescent="0.2">
      <c r="A126" s="30"/>
      <c r="B126" s="22">
        <v>100742</v>
      </c>
      <c r="C126" s="206" t="s">
        <v>329</v>
      </c>
      <c r="D126" s="13" t="s">
        <v>325</v>
      </c>
      <c r="E126" s="21" t="s">
        <v>32</v>
      </c>
      <c r="F126" s="173">
        <f>0.9*4</f>
        <v>3.6</v>
      </c>
      <c r="G126" s="38">
        <v>19.350000000000001</v>
      </c>
      <c r="H126" s="38">
        <f t="shared" si="25"/>
        <v>24.41</v>
      </c>
      <c r="I126" s="20">
        <f t="shared" si="26"/>
        <v>87.88</v>
      </c>
      <c r="J126" s="128">
        <f t="shared" si="27"/>
        <v>2.1000000000000001E-4</v>
      </c>
      <c r="K126" s="134"/>
      <c r="L126" s="92"/>
      <c r="M126" s="136"/>
      <c r="N126" s="136"/>
      <c r="O126" s="136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</row>
    <row r="127" spans="1:45" s="32" customFormat="1" x14ac:dyDescent="0.2">
      <c r="A127" s="30"/>
      <c r="B127" s="22"/>
      <c r="C127" s="228"/>
      <c r="D127" s="303" t="s">
        <v>193</v>
      </c>
      <c r="E127" s="303"/>
      <c r="F127" s="303"/>
      <c r="G127" s="303"/>
      <c r="H127" s="304"/>
      <c r="I127" s="112">
        <f>SUM(I107:I126)</f>
        <v>29100.75</v>
      </c>
      <c r="J127" s="128"/>
      <c r="K127" s="134"/>
      <c r="L127" s="92"/>
      <c r="M127" s="136"/>
      <c r="N127" s="136"/>
      <c r="O127" s="136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</row>
    <row r="128" spans="1:45" s="32" customFormat="1" x14ac:dyDescent="0.2">
      <c r="A128" s="30"/>
      <c r="B128" s="22"/>
      <c r="C128" s="209" t="s">
        <v>194</v>
      </c>
      <c r="D128" s="130" t="s">
        <v>253</v>
      </c>
      <c r="E128" s="53"/>
      <c r="F128" s="174"/>
      <c r="G128" s="74"/>
      <c r="H128" s="54"/>
      <c r="I128" s="55"/>
      <c r="J128" s="45"/>
      <c r="K128" s="134"/>
      <c r="L128" s="92"/>
      <c r="M128" s="136"/>
      <c r="N128" s="136"/>
      <c r="O128" s="136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</row>
    <row r="129" spans="1:45" s="32" customFormat="1" ht="38.25" x14ac:dyDescent="0.2">
      <c r="A129" s="30"/>
      <c r="B129" s="22">
        <v>94319</v>
      </c>
      <c r="C129" s="206" t="s">
        <v>195</v>
      </c>
      <c r="D129" s="205" t="s">
        <v>82</v>
      </c>
      <c r="E129" s="21" t="s">
        <v>34</v>
      </c>
      <c r="F129" s="173">
        <v>8.32</v>
      </c>
      <c r="G129" s="38">
        <v>37.14</v>
      </c>
      <c r="H129" s="38">
        <f t="shared" ref="H129:H139" si="30">TRUNC((G129*(1+$I$6)),2)</f>
        <v>46.85</v>
      </c>
      <c r="I129" s="20">
        <f t="shared" ref="I129:I139" si="31">F129*H129</f>
        <v>389.79</v>
      </c>
      <c r="J129" s="128">
        <f t="shared" ref="J129:J139" si="32">I129/$I$210</f>
        <v>9.2000000000000003E-4</v>
      </c>
      <c r="K129" s="134"/>
      <c r="L129" s="92"/>
      <c r="M129" s="136"/>
      <c r="N129" s="136"/>
      <c r="O129" s="136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</row>
    <row r="130" spans="1:45" s="32" customFormat="1" ht="63.75" x14ac:dyDescent="0.2">
      <c r="A130" s="30"/>
      <c r="B130" s="22">
        <v>87620</v>
      </c>
      <c r="C130" s="206" t="s">
        <v>196</v>
      </c>
      <c r="D130" s="13" t="s">
        <v>316</v>
      </c>
      <c r="E130" s="21" t="s">
        <v>34</v>
      </c>
      <c r="F130" s="175">
        <v>55.42</v>
      </c>
      <c r="G130" s="38">
        <v>24.83</v>
      </c>
      <c r="H130" s="38">
        <f t="shared" si="30"/>
        <v>31.32</v>
      </c>
      <c r="I130" s="20">
        <f t="shared" si="31"/>
        <v>1735.75</v>
      </c>
      <c r="J130" s="128">
        <f t="shared" si="32"/>
        <v>4.1099999999999999E-3</v>
      </c>
      <c r="K130" s="134"/>
      <c r="L130" s="92"/>
      <c r="M130" s="136"/>
      <c r="N130" s="136"/>
      <c r="O130" s="136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</row>
    <row r="131" spans="1:45" s="32" customFormat="1" ht="51" x14ac:dyDescent="0.2">
      <c r="A131" s="30"/>
      <c r="B131" s="22">
        <v>4786</v>
      </c>
      <c r="C131" s="206" t="s">
        <v>197</v>
      </c>
      <c r="D131" s="11" t="s">
        <v>317</v>
      </c>
      <c r="E131" s="21" t="s">
        <v>32</v>
      </c>
      <c r="F131" s="173">
        <v>55.45</v>
      </c>
      <c r="G131" s="38">
        <v>88</v>
      </c>
      <c r="H131" s="38">
        <f t="shared" si="30"/>
        <v>111.01</v>
      </c>
      <c r="I131" s="20">
        <f t="shared" si="31"/>
        <v>6155.5</v>
      </c>
      <c r="J131" s="128">
        <f t="shared" si="32"/>
        <v>1.4579999999999999E-2</v>
      </c>
      <c r="K131" s="134"/>
      <c r="L131" s="92"/>
      <c r="M131" s="136"/>
      <c r="N131" s="136"/>
      <c r="O131" s="136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</row>
    <row r="132" spans="1:45" s="32" customFormat="1" ht="63.75" x14ac:dyDescent="0.2">
      <c r="A132" s="30"/>
      <c r="B132" s="22" t="s">
        <v>70</v>
      </c>
      <c r="C132" s="206" t="s">
        <v>198</v>
      </c>
      <c r="D132" s="12" t="s">
        <v>110</v>
      </c>
      <c r="E132" s="19" t="s">
        <v>32</v>
      </c>
      <c r="F132" s="173">
        <v>43</v>
      </c>
      <c r="G132" s="38">
        <v>130.57</v>
      </c>
      <c r="H132" s="38">
        <f t="shared" si="30"/>
        <v>164.71</v>
      </c>
      <c r="I132" s="20">
        <f t="shared" si="31"/>
        <v>7082.53</v>
      </c>
      <c r="J132" s="128">
        <f t="shared" si="32"/>
        <v>1.678E-2</v>
      </c>
      <c r="K132" s="134"/>
      <c r="L132" s="92"/>
      <c r="M132" s="136"/>
      <c r="N132" s="136"/>
      <c r="O132" s="136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</row>
    <row r="133" spans="1:45" s="32" customFormat="1" ht="25.5" x14ac:dyDescent="0.2">
      <c r="A133" s="30"/>
      <c r="B133" s="22">
        <v>87879</v>
      </c>
      <c r="C133" s="206" t="s">
        <v>199</v>
      </c>
      <c r="D133" s="12" t="s">
        <v>39</v>
      </c>
      <c r="E133" s="21" t="s">
        <v>32</v>
      </c>
      <c r="F133" s="173">
        <v>93.86</v>
      </c>
      <c r="G133" s="38">
        <v>3.34</v>
      </c>
      <c r="H133" s="38">
        <f t="shared" si="30"/>
        <v>4.21</v>
      </c>
      <c r="I133" s="20">
        <f t="shared" si="31"/>
        <v>395.15</v>
      </c>
      <c r="J133" s="128">
        <f t="shared" si="32"/>
        <v>9.3999999999999997E-4</v>
      </c>
      <c r="K133" s="134"/>
      <c r="L133" s="92"/>
      <c r="M133" s="136"/>
      <c r="N133" s="136"/>
      <c r="O133" s="136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</row>
    <row r="134" spans="1:45" s="32" customFormat="1" ht="51" x14ac:dyDescent="0.2">
      <c r="A134" s="30"/>
      <c r="B134" s="22">
        <v>87529</v>
      </c>
      <c r="C134" s="206" t="s">
        <v>200</v>
      </c>
      <c r="D134" s="12" t="s">
        <v>76</v>
      </c>
      <c r="E134" s="19" t="s">
        <v>32</v>
      </c>
      <c r="F134" s="173">
        <v>93.86</v>
      </c>
      <c r="G134" s="38">
        <v>28.5</v>
      </c>
      <c r="H134" s="38">
        <f t="shared" si="30"/>
        <v>35.950000000000003</v>
      </c>
      <c r="I134" s="20">
        <f t="shared" si="31"/>
        <v>3374.27</v>
      </c>
      <c r="J134" s="128">
        <f t="shared" si="32"/>
        <v>7.9900000000000006E-3</v>
      </c>
      <c r="K134" s="134"/>
      <c r="L134" s="92"/>
      <c r="M134" s="136"/>
      <c r="N134" s="136"/>
      <c r="O134" s="136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</row>
    <row r="135" spans="1:45" s="32" customFormat="1" ht="25.5" x14ac:dyDescent="0.2">
      <c r="A135" s="30"/>
      <c r="B135" s="22">
        <v>88485</v>
      </c>
      <c r="C135" s="206" t="s">
        <v>201</v>
      </c>
      <c r="D135" s="71" t="s">
        <v>77</v>
      </c>
      <c r="E135" s="21" t="s">
        <v>32</v>
      </c>
      <c r="F135" s="173">
        <v>50.96</v>
      </c>
      <c r="G135" s="38">
        <v>1.97</v>
      </c>
      <c r="H135" s="38">
        <f t="shared" si="30"/>
        <v>2.48</v>
      </c>
      <c r="I135" s="20">
        <f t="shared" si="31"/>
        <v>126.38</v>
      </c>
      <c r="J135" s="128">
        <f t="shared" si="32"/>
        <v>2.9999999999999997E-4</v>
      </c>
      <c r="K135" s="134"/>
      <c r="L135" s="92"/>
      <c r="M135" s="136"/>
      <c r="N135" s="136"/>
      <c r="O135" s="136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</row>
    <row r="136" spans="1:45" s="32" customFormat="1" ht="25.5" x14ac:dyDescent="0.2">
      <c r="A136" s="30"/>
      <c r="B136" s="22">
        <v>88497</v>
      </c>
      <c r="C136" s="206" t="s">
        <v>202</v>
      </c>
      <c r="D136" s="71" t="s">
        <v>68</v>
      </c>
      <c r="E136" s="21" t="s">
        <v>32</v>
      </c>
      <c r="F136" s="173">
        <v>50.96</v>
      </c>
      <c r="G136" s="38">
        <v>13.08</v>
      </c>
      <c r="H136" s="38">
        <f t="shared" si="30"/>
        <v>16.5</v>
      </c>
      <c r="I136" s="20">
        <f t="shared" si="31"/>
        <v>840.84</v>
      </c>
      <c r="J136" s="128">
        <f t="shared" si="32"/>
        <v>1.99E-3</v>
      </c>
      <c r="K136" s="134"/>
      <c r="L136" s="92"/>
      <c r="M136" s="136"/>
      <c r="N136" s="136"/>
      <c r="O136" s="136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</row>
    <row r="137" spans="1:45" s="32" customFormat="1" ht="25.5" x14ac:dyDescent="0.2">
      <c r="A137" s="30"/>
      <c r="B137" s="22">
        <v>88489</v>
      </c>
      <c r="C137" s="206" t="s">
        <v>203</v>
      </c>
      <c r="D137" s="13" t="s">
        <v>40</v>
      </c>
      <c r="E137" s="21" t="s">
        <v>32</v>
      </c>
      <c r="F137" s="173">
        <v>50.96</v>
      </c>
      <c r="G137" s="38">
        <v>13.32</v>
      </c>
      <c r="H137" s="38">
        <f t="shared" si="30"/>
        <v>16.8</v>
      </c>
      <c r="I137" s="20">
        <f t="shared" si="31"/>
        <v>856.13</v>
      </c>
      <c r="J137" s="128">
        <f t="shared" si="32"/>
        <v>2.0300000000000001E-3</v>
      </c>
      <c r="K137" s="134"/>
      <c r="L137" s="92"/>
      <c r="M137" s="136"/>
      <c r="N137" s="136"/>
      <c r="O137" s="136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</row>
    <row r="138" spans="1:45" s="32" customFormat="1" ht="63.75" x14ac:dyDescent="0.2">
      <c r="A138" s="30"/>
      <c r="B138" s="22">
        <v>96485</v>
      </c>
      <c r="C138" s="206" t="s">
        <v>204</v>
      </c>
      <c r="D138" s="13" t="s">
        <v>79</v>
      </c>
      <c r="E138" s="21" t="s">
        <v>32</v>
      </c>
      <c r="F138" s="173">
        <v>50.3</v>
      </c>
      <c r="G138" s="38">
        <v>74.89</v>
      </c>
      <c r="H138" s="38">
        <f t="shared" si="30"/>
        <v>94.47</v>
      </c>
      <c r="I138" s="20">
        <f t="shared" si="31"/>
        <v>4751.84</v>
      </c>
      <c r="J138" s="128">
        <f t="shared" si="32"/>
        <v>1.1259999999999999E-2</v>
      </c>
      <c r="K138" s="134"/>
      <c r="L138" s="92"/>
      <c r="M138" s="136"/>
      <c r="N138" s="136"/>
      <c r="O138" s="136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</row>
    <row r="139" spans="1:45" s="32" customFormat="1" ht="25.5" x14ac:dyDescent="0.2">
      <c r="A139" s="30"/>
      <c r="B139" s="22">
        <v>96121</v>
      </c>
      <c r="C139" s="206" t="s">
        <v>205</v>
      </c>
      <c r="D139" s="13" t="s">
        <v>80</v>
      </c>
      <c r="E139" s="21" t="s">
        <v>35</v>
      </c>
      <c r="F139" s="173">
        <v>68</v>
      </c>
      <c r="G139" s="38">
        <v>10.89</v>
      </c>
      <c r="H139" s="38">
        <f t="shared" si="30"/>
        <v>13.73</v>
      </c>
      <c r="I139" s="20">
        <f t="shared" si="31"/>
        <v>933.64</v>
      </c>
      <c r="J139" s="128">
        <f t="shared" si="32"/>
        <v>2.2100000000000002E-3</v>
      </c>
      <c r="K139" s="134"/>
      <c r="L139" s="92"/>
      <c r="M139" s="136"/>
      <c r="N139" s="136"/>
      <c r="O139" s="136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</row>
    <row r="140" spans="1:45" s="32" customFormat="1" x14ac:dyDescent="0.2">
      <c r="A140" s="30"/>
      <c r="B140" s="22"/>
      <c r="C140" s="228"/>
      <c r="D140" s="303" t="s">
        <v>206</v>
      </c>
      <c r="E140" s="303"/>
      <c r="F140" s="303"/>
      <c r="G140" s="303"/>
      <c r="H140" s="304"/>
      <c r="I140" s="112">
        <f>SUM(I129:I139)</f>
        <v>26641.82</v>
      </c>
      <c r="J140" s="128"/>
      <c r="K140" s="134"/>
      <c r="L140" s="92"/>
      <c r="M140" s="136"/>
      <c r="N140" s="136"/>
      <c r="O140" s="136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</row>
    <row r="141" spans="1:45" s="32" customFormat="1" x14ac:dyDescent="0.2">
      <c r="A141" s="30"/>
      <c r="B141" s="22"/>
      <c r="C141" s="278" t="s">
        <v>95</v>
      </c>
      <c r="D141" s="278"/>
      <c r="E141" s="278"/>
      <c r="F141" s="278"/>
      <c r="G141" s="278"/>
      <c r="H141" s="279"/>
      <c r="I141" s="57">
        <f>SUM(I61,I83,I105,I127,I140)</f>
        <v>143044.82</v>
      </c>
      <c r="J141" s="127">
        <f>I141/$I$210</f>
        <v>0.33882000000000001</v>
      </c>
      <c r="K141" s="134"/>
      <c r="L141" s="92"/>
      <c r="M141" s="136"/>
      <c r="N141" s="136"/>
      <c r="O141" s="136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</row>
    <row r="142" spans="1:45" s="32" customFormat="1" ht="13.5" thickBot="1" x14ac:dyDescent="0.25">
      <c r="A142" s="30"/>
      <c r="B142" s="22"/>
      <c r="C142" s="223"/>
      <c r="D142" s="80"/>
      <c r="E142" s="80"/>
      <c r="F142" s="80"/>
      <c r="G142" s="80"/>
      <c r="H142" s="80"/>
      <c r="I142" s="109"/>
      <c r="J142" s="84"/>
      <c r="K142" s="134"/>
      <c r="L142" s="92"/>
      <c r="M142" s="136"/>
      <c r="N142" s="136"/>
      <c r="O142" s="136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</row>
    <row r="143" spans="1:45" s="32" customFormat="1" ht="13.5" thickBot="1" x14ac:dyDescent="0.25">
      <c r="A143" s="30"/>
      <c r="B143" s="22"/>
      <c r="C143" s="208" t="s">
        <v>12</v>
      </c>
      <c r="D143" s="280" t="s">
        <v>104</v>
      </c>
      <c r="E143" s="281"/>
      <c r="F143" s="281"/>
      <c r="G143" s="281"/>
      <c r="H143" s="281"/>
      <c r="I143" s="282"/>
      <c r="J143" s="47"/>
      <c r="K143" s="134"/>
      <c r="L143" s="92"/>
      <c r="M143" s="136"/>
      <c r="N143" s="136"/>
      <c r="O143" s="136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</row>
    <row r="144" spans="1:45" s="32" customFormat="1" ht="25.5" x14ac:dyDescent="0.2">
      <c r="A144" s="30"/>
      <c r="B144" s="22">
        <v>87879</v>
      </c>
      <c r="C144" s="243" t="s">
        <v>231</v>
      </c>
      <c r="D144" s="12" t="s">
        <v>84</v>
      </c>
      <c r="E144" s="19" t="s">
        <v>32</v>
      </c>
      <c r="F144" s="173">
        <v>151.19999999999999</v>
      </c>
      <c r="G144" s="38">
        <v>3.34</v>
      </c>
      <c r="H144" s="38">
        <f t="shared" ref="H144:H149" si="33">TRUNC((G144*(1+$I$6)),2)</f>
        <v>4.21</v>
      </c>
      <c r="I144" s="20">
        <f t="shared" ref="I144:I149" si="34">F144*H144</f>
        <v>636.54999999999995</v>
      </c>
      <c r="J144" s="128">
        <f t="shared" ref="J144:J150" si="35">I144/$I$210</f>
        <v>1.5100000000000001E-3</v>
      </c>
      <c r="K144" s="134"/>
      <c r="L144" s="92"/>
      <c r="M144" s="136"/>
      <c r="N144" s="136"/>
      <c r="O144" s="136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</row>
    <row r="145" spans="1:45" s="32" customFormat="1" ht="51" x14ac:dyDescent="0.2">
      <c r="A145" s="30"/>
      <c r="B145" s="22">
        <v>87529</v>
      </c>
      <c r="C145" s="243" t="s">
        <v>232</v>
      </c>
      <c r="D145" s="11" t="s">
        <v>86</v>
      </c>
      <c r="E145" s="19" t="s">
        <v>32</v>
      </c>
      <c r="F145" s="173">
        <v>151.19999999999999</v>
      </c>
      <c r="G145" s="38">
        <v>28.5</v>
      </c>
      <c r="H145" s="38">
        <f t="shared" si="33"/>
        <v>35.950000000000003</v>
      </c>
      <c r="I145" s="20">
        <f t="shared" si="34"/>
        <v>5435.64</v>
      </c>
      <c r="J145" s="128">
        <f t="shared" si="35"/>
        <v>1.2869999999999999E-2</v>
      </c>
      <c r="K145" s="134"/>
      <c r="L145" s="92"/>
      <c r="M145" s="136"/>
      <c r="N145" s="136"/>
      <c r="O145" s="136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</row>
    <row r="146" spans="1:45" s="32" customFormat="1" ht="25.5" x14ac:dyDescent="0.2">
      <c r="A146" s="30"/>
      <c r="B146" s="22">
        <v>88485</v>
      </c>
      <c r="C146" s="243" t="s">
        <v>233</v>
      </c>
      <c r="D146" s="71" t="s">
        <v>87</v>
      </c>
      <c r="E146" s="21" t="s">
        <v>32</v>
      </c>
      <c r="F146" s="173">
        <v>83.47</v>
      </c>
      <c r="G146" s="38">
        <v>1.97</v>
      </c>
      <c r="H146" s="38">
        <f t="shared" si="33"/>
        <v>2.48</v>
      </c>
      <c r="I146" s="20">
        <f t="shared" si="34"/>
        <v>207.01</v>
      </c>
      <c r="J146" s="128">
        <f t="shared" si="35"/>
        <v>4.8999999999999998E-4</v>
      </c>
      <c r="K146" s="134"/>
      <c r="L146" s="92"/>
      <c r="M146" s="136"/>
      <c r="N146" s="136"/>
      <c r="O146" s="136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</row>
    <row r="147" spans="1:45" s="32" customFormat="1" ht="25.5" x14ac:dyDescent="0.2">
      <c r="A147" s="30"/>
      <c r="B147" s="22">
        <v>95305</v>
      </c>
      <c r="C147" s="243" t="s">
        <v>234</v>
      </c>
      <c r="D147" s="13" t="s">
        <v>88</v>
      </c>
      <c r="E147" s="21" t="s">
        <v>32</v>
      </c>
      <c r="F147" s="173">
        <v>83.47</v>
      </c>
      <c r="G147" s="38">
        <v>13.86</v>
      </c>
      <c r="H147" s="38">
        <f t="shared" si="33"/>
        <v>17.48</v>
      </c>
      <c r="I147" s="20">
        <f t="shared" si="34"/>
        <v>1459.06</v>
      </c>
      <c r="J147" s="128">
        <f t="shared" si="35"/>
        <v>3.46E-3</v>
      </c>
      <c r="K147" s="134"/>
      <c r="L147" s="92"/>
      <c r="M147" s="136"/>
      <c r="N147" s="136"/>
      <c r="O147" s="136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</row>
    <row r="148" spans="1:45" s="32" customFormat="1" ht="38.25" x14ac:dyDescent="0.2">
      <c r="A148" s="30"/>
      <c r="B148" s="22">
        <v>88489</v>
      </c>
      <c r="C148" s="243" t="s">
        <v>235</v>
      </c>
      <c r="D148" s="13" t="s">
        <v>85</v>
      </c>
      <c r="E148" s="21" t="s">
        <v>32</v>
      </c>
      <c r="F148" s="173">
        <v>83.47</v>
      </c>
      <c r="G148" s="38">
        <v>13.32</v>
      </c>
      <c r="H148" s="38">
        <f t="shared" si="33"/>
        <v>16.8</v>
      </c>
      <c r="I148" s="70">
        <f t="shared" si="34"/>
        <v>1402.3</v>
      </c>
      <c r="J148" s="128">
        <f t="shared" si="35"/>
        <v>3.32E-3</v>
      </c>
      <c r="K148" s="134"/>
      <c r="L148" s="92"/>
      <c r="M148" s="136"/>
      <c r="N148" s="136"/>
      <c r="O148" s="136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</row>
    <row r="149" spans="1:45" s="32" customFormat="1" ht="76.5" x14ac:dyDescent="0.2">
      <c r="A149" s="30"/>
      <c r="B149" s="22" t="s">
        <v>70</v>
      </c>
      <c r="C149" s="243" t="s">
        <v>236</v>
      </c>
      <c r="D149" s="12" t="s">
        <v>111</v>
      </c>
      <c r="E149" s="21" t="s">
        <v>32</v>
      </c>
      <c r="F149" s="173">
        <v>67.73</v>
      </c>
      <c r="G149" s="38">
        <v>130.57</v>
      </c>
      <c r="H149" s="38">
        <f t="shared" si="33"/>
        <v>164.71</v>
      </c>
      <c r="I149" s="20">
        <f t="shared" si="34"/>
        <v>11155.81</v>
      </c>
      <c r="J149" s="128">
        <f t="shared" si="35"/>
        <v>2.6419999999999999E-2</v>
      </c>
      <c r="K149" s="134"/>
      <c r="L149" s="92"/>
      <c r="M149" s="136"/>
      <c r="N149" s="136"/>
      <c r="O149" s="136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</row>
    <row r="150" spans="1:45" s="32" customFormat="1" x14ac:dyDescent="0.2">
      <c r="A150" s="30"/>
      <c r="B150" s="22"/>
      <c r="C150" s="286" t="s">
        <v>49</v>
      </c>
      <c r="D150" s="278"/>
      <c r="E150" s="278"/>
      <c r="F150" s="278"/>
      <c r="G150" s="278"/>
      <c r="H150" s="279"/>
      <c r="I150" s="57">
        <f>SUM(I144:I149)</f>
        <v>20296.37</v>
      </c>
      <c r="J150" s="127">
        <f t="shared" si="35"/>
        <v>4.8070000000000002E-2</v>
      </c>
      <c r="K150" s="134"/>
      <c r="L150" s="92"/>
      <c r="M150" s="136"/>
      <c r="N150" s="136"/>
      <c r="O150" s="136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</row>
    <row r="151" spans="1:45" s="32" customFormat="1" ht="13.5" thickBot="1" x14ac:dyDescent="0.25">
      <c r="A151" s="30"/>
      <c r="B151" s="22"/>
      <c r="C151" s="223"/>
      <c r="D151" s="80"/>
      <c r="E151" s="80"/>
      <c r="F151" s="80"/>
      <c r="G151" s="80"/>
      <c r="H151" s="80"/>
      <c r="I151" s="109"/>
      <c r="J151" s="84"/>
      <c r="K151" s="134"/>
      <c r="L151" s="92"/>
      <c r="M151" s="136"/>
      <c r="N151" s="136"/>
      <c r="O151" s="136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</row>
    <row r="152" spans="1:45" s="32" customFormat="1" ht="13.5" thickBot="1" x14ac:dyDescent="0.25">
      <c r="A152" s="30"/>
      <c r="B152" s="22"/>
      <c r="C152" s="208" t="s">
        <v>13</v>
      </c>
      <c r="D152" s="280" t="s">
        <v>55</v>
      </c>
      <c r="E152" s="281"/>
      <c r="F152" s="281"/>
      <c r="G152" s="281"/>
      <c r="H152" s="281"/>
      <c r="I152" s="282"/>
      <c r="J152" s="47"/>
      <c r="K152" s="134"/>
      <c r="L152" s="92"/>
      <c r="M152" s="136"/>
      <c r="N152" s="136"/>
      <c r="O152" s="136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</row>
    <row r="153" spans="1:45" s="32" customFormat="1" ht="25.5" x14ac:dyDescent="0.2">
      <c r="A153" s="30"/>
      <c r="B153" s="22">
        <v>92588</v>
      </c>
      <c r="C153" s="206" t="s">
        <v>237</v>
      </c>
      <c r="D153" s="13" t="s">
        <v>211</v>
      </c>
      <c r="E153" s="21" t="s">
        <v>33</v>
      </c>
      <c r="F153" s="173">
        <v>11</v>
      </c>
      <c r="G153" s="38">
        <v>1533.71</v>
      </c>
      <c r="H153" s="38">
        <f t="shared" ref="H153:H163" si="36">TRUNC((G153*(1+$I$6)),2)</f>
        <v>1934.77</v>
      </c>
      <c r="I153" s="20">
        <f t="shared" ref="I153:I163" si="37">F153*H153</f>
        <v>21282.47</v>
      </c>
      <c r="J153" s="128">
        <f t="shared" ref="J153:J164" si="38">I153/$I$210</f>
        <v>5.0410000000000003E-2</v>
      </c>
      <c r="K153" s="134"/>
      <c r="L153" s="92"/>
      <c r="M153" s="136"/>
      <c r="N153" s="136"/>
      <c r="O153" s="136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</row>
    <row r="154" spans="1:45" s="32" customFormat="1" ht="51" x14ac:dyDescent="0.2">
      <c r="A154" s="30"/>
      <c r="B154" s="22">
        <v>92568</v>
      </c>
      <c r="C154" s="206" t="s">
        <v>238</v>
      </c>
      <c r="D154" s="17" t="s">
        <v>207</v>
      </c>
      <c r="E154" s="21" t="s">
        <v>32</v>
      </c>
      <c r="F154" s="173">
        <v>329.76</v>
      </c>
      <c r="G154" s="38">
        <v>80</v>
      </c>
      <c r="H154" s="38">
        <f t="shared" si="36"/>
        <v>100.92</v>
      </c>
      <c r="I154" s="20">
        <f t="shared" si="37"/>
        <v>33279.379999999997</v>
      </c>
      <c r="J154" s="128">
        <f t="shared" si="38"/>
        <v>7.8829999999999997E-2</v>
      </c>
      <c r="K154" s="134"/>
      <c r="L154" s="92"/>
      <c r="M154" s="136"/>
      <c r="N154" s="136"/>
      <c r="O154" s="136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</row>
    <row r="155" spans="1:45" s="32" customFormat="1" ht="38.25" x14ac:dyDescent="0.2">
      <c r="A155" s="30"/>
      <c r="B155" s="22">
        <v>94226</v>
      </c>
      <c r="C155" s="206" t="s">
        <v>239</v>
      </c>
      <c r="D155" s="17" t="s">
        <v>98</v>
      </c>
      <c r="E155" s="21" t="s">
        <v>32</v>
      </c>
      <c r="F155" s="173">
        <v>329.76</v>
      </c>
      <c r="G155" s="38">
        <v>21.14</v>
      </c>
      <c r="H155" s="38">
        <f t="shared" si="36"/>
        <v>26.66</v>
      </c>
      <c r="I155" s="20">
        <f t="shared" si="37"/>
        <v>8791.4</v>
      </c>
      <c r="J155" s="128">
        <f t="shared" si="38"/>
        <v>2.0820000000000002E-2</v>
      </c>
      <c r="K155" s="134"/>
      <c r="L155" s="92"/>
      <c r="M155" s="136"/>
      <c r="N155" s="136"/>
      <c r="O155" s="136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</row>
    <row r="156" spans="1:45" s="32" customFormat="1" ht="38.25" x14ac:dyDescent="0.2">
      <c r="A156" s="30"/>
      <c r="B156" s="219">
        <v>94195</v>
      </c>
      <c r="C156" s="206" t="s">
        <v>240</v>
      </c>
      <c r="D156" s="220" t="s">
        <v>208</v>
      </c>
      <c r="E156" s="85" t="s">
        <v>32</v>
      </c>
      <c r="F156" s="175">
        <v>329.76</v>
      </c>
      <c r="G156" s="38">
        <v>32.61</v>
      </c>
      <c r="H156" s="38">
        <f t="shared" si="36"/>
        <v>41.13</v>
      </c>
      <c r="I156" s="70">
        <f t="shared" si="37"/>
        <v>13563.03</v>
      </c>
      <c r="J156" s="128">
        <f t="shared" si="38"/>
        <v>3.2129999999999999E-2</v>
      </c>
      <c r="K156" s="134"/>
      <c r="L156" s="92"/>
      <c r="M156" s="136"/>
      <c r="N156" s="136"/>
      <c r="O156" s="136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</row>
    <row r="157" spans="1:45" s="32" customFormat="1" ht="51" x14ac:dyDescent="0.2">
      <c r="A157" s="30"/>
      <c r="B157" s="219">
        <v>94221</v>
      </c>
      <c r="C157" s="206" t="s">
        <v>241</v>
      </c>
      <c r="D157" s="220" t="s">
        <v>209</v>
      </c>
      <c r="E157" s="85" t="s">
        <v>35</v>
      </c>
      <c r="F157" s="175">
        <v>34.35</v>
      </c>
      <c r="G157" s="38">
        <v>22.1</v>
      </c>
      <c r="H157" s="38">
        <f t="shared" si="36"/>
        <v>27.87</v>
      </c>
      <c r="I157" s="70">
        <f t="shared" si="37"/>
        <v>957.33</v>
      </c>
      <c r="J157" s="128">
        <f t="shared" si="38"/>
        <v>2.2699999999999999E-3</v>
      </c>
      <c r="K157" s="134"/>
      <c r="L157" s="92"/>
      <c r="M157" s="136"/>
      <c r="N157" s="136"/>
      <c r="O157" s="136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</row>
    <row r="158" spans="1:45" s="32" customFormat="1" ht="25.5" x14ac:dyDescent="0.2">
      <c r="A158" s="30"/>
      <c r="B158" s="108" t="s">
        <v>70</v>
      </c>
      <c r="C158" s="206" t="s">
        <v>242</v>
      </c>
      <c r="D158" s="13" t="s">
        <v>210</v>
      </c>
      <c r="E158" s="21" t="s">
        <v>35</v>
      </c>
      <c r="F158" s="173">
        <v>88.7</v>
      </c>
      <c r="G158" s="38">
        <v>37.54</v>
      </c>
      <c r="H158" s="38">
        <f t="shared" si="36"/>
        <v>47.35</v>
      </c>
      <c r="I158" s="20">
        <f t="shared" si="37"/>
        <v>4199.95</v>
      </c>
      <c r="J158" s="128">
        <f t="shared" si="38"/>
        <v>9.9500000000000005E-3</v>
      </c>
      <c r="K158" s="134"/>
      <c r="L158" s="92"/>
      <c r="M158" s="136"/>
      <c r="N158" s="136"/>
      <c r="O158" s="136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</row>
    <row r="159" spans="1:45" s="32" customFormat="1" ht="25.5" x14ac:dyDescent="0.2">
      <c r="A159" s="30"/>
      <c r="B159" s="108">
        <v>102219</v>
      </c>
      <c r="C159" s="206" t="s">
        <v>243</v>
      </c>
      <c r="D159" s="13" t="s">
        <v>97</v>
      </c>
      <c r="E159" s="21" t="s">
        <v>32</v>
      </c>
      <c r="F159" s="173">
        <v>26.61</v>
      </c>
      <c r="G159" s="38">
        <v>13.22</v>
      </c>
      <c r="H159" s="38">
        <f t="shared" si="36"/>
        <v>16.670000000000002</v>
      </c>
      <c r="I159" s="20">
        <f t="shared" si="37"/>
        <v>443.59</v>
      </c>
      <c r="J159" s="128">
        <f t="shared" si="38"/>
        <v>1.0499999999999999E-3</v>
      </c>
      <c r="K159" s="134"/>
      <c r="L159" s="92"/>
      <c r="M159" s="136"/>
      <c r="N159" s="136"/>
      <c r="O159" s="136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</row>
    <row r="160" spans="1:45" s="32" customFormat="1" ht="63.75" x14ac:dyDescent="0.2">
      <c r="A160" s="30"/>
      <c r="B160" s="22">
        <v>96485</v>
      </c>
      <c r="C160" s="206" t="s">
        <v>244</v>
      </c>
      <c r="D160" s="13" t="s">
        <v>79</v>
      </c>
      <c r="E160" s="21" t="s">
        <v>32</v>
      </c>
      <c r="F160" s="173">
        <v>65.56</v>
      </c>
      <c r="G160" s="38">
        <v>74.89</v>
      </c>
      <c r="H160" s="38">
        <f t="shared" si="36"/>
        <v>94.47</v>
      </c>
      <c r="I160" s="20">
        <f t="shared" si="37"/>
        <v>6193.45</v>
      </c>
      <c r="J160" s="128">
        <f t="shared" si="38"/>
        <v>1.4670000000000001E-2</v>
      </c>
      <c r="K160" s="134"/>
      <c r="L160" s="92"/>
      <c r="M160" s="136"/>
      <c r="N160" s="136"/>
      <c r="O160" s="136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</row>
    <row r="161" spans="1:45" s="32" customFormat="1" ht="25.5" x14ac:dyDescent="0.2">
      <c r="A161" s="30"/>
      <c r="B161" s="22">
        <v>96121</v>
      </c>
      <c r="C161" s="206" t="s">
        <v>245</v>
      </c>
      <c r="D161" s="13" t="s">
        <v>80</v>
      </c>
      <c r="E161" s="21" t="s">
        <v>35</v>
      </c>
      <c r="F161" s="173">
        <v>175.38</v>
      </c>
      <c r="G161" s="38">
        <v>10.89</v>
      </c>
      <c r="H161" s="38">
        <f t="shared" si="36"/>
        <v>13.73</v>
      </c>
      <c r="I161" s="20">
        <f t="shared" si="37"/>
        <v>2407.9699999999998</v>
      </c>
      <c r="J161" s="128">
        <f t="shared" si="38"/>
        <v>5.7000000000000002E-3</v>
      </c>
      <c r="K161" s="134"/>
      <c r="L161" s="92"/>
      <c r="M161" s="136"/>
      <c r="N161" s="136"/>
      <c r="O161" s="136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</row>
    <row r="162" spans="1:45" s="32" customFormat="1" ht="38.25" x14ac:dyDescent="0.2">
      <c r="A162" s="30"/>
      <c r="B162" s="22">
        <v>94227</v>
      </c>
      <c r="C162" s="206" t="s">
        <v>246</v>
      </c>
      <c r="D162" s="13" t="s">
        <v>81</v>
      </c>
      <c r="E162" s="21" t="s">
        <v>35</v>
      </c>
      <c r="F162" s="173">
        <v>68.7</v>
      </c>
      <c r="G162" s="38">
        <v>72.45</v>
      </c>
      <c r="H162" s="38">
        <f t="shared" si="36"/>
        <v>91.39</v>
      </c>
      <c r="I162" s="20">
        <f t="shared" si="37"/>
        <v>6278.49</v>
      </c>
      <c r="J162" s="128">
        <f t="shared" si="38"/>
        <v>1.487E-2</v>
      </c>
      <c r="K162" s="134"/>
      <c r="L162" s="92"/>
      <c r="M162" s="136"/>
      <c r="N162" s="136"/>
      <c r="O162" s="136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</row>
    <row r="163" spans="1:45" s="32" customFormat="1" ht="38.25" x14ac:dyDescent="0.2">
      <c r="A163" s="30"/>
      <c r="B163" s="22">
        <v>89578</v>
      </c>
      <c r="C163" s="206" t="s">
        <v>247</v>
      </c>
      <c r="D163" s="13" t="s">
        <v>69</v>
      </c>
      <c r="E163" s="21" t="s">
        <v>35</v>
      </c>
      <c r="F163" s="173">
        <v>45</v>
      </c>
      <c r="G163" s="38">
        <v>46.94</v>
      </c>
      <c r="H163" s="38">
        <f t="shared" si="36"/>
        <v>59.21</v>
      </c>
      <c r="I163" s="20">
        <f t="shared" si="37"/>
        <v>2664.45</v>
      </c>
      <c r="J163" s="128">
        <f t="shared" si="38"/>
        <v>6.3099999999999996E-3</v>
      </c>
      <c r="K163" s="134"/>
      <c r="L163" s="92"/>
      <c r="M163" s="136"/>
      <c r="N163" s="136"/>
      <c r="O163" s="136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</row>
    <row r="164" spans="1:45" s="32" customFormat="1" x14ac:dyDescent="0.2">
      <c r="A164" s="30"/>
      <c r="B164" s="22"/>
      <c r="C164" s="231"/>
      <c r="D164" s="72"/>
      <c r="E164" s="169"/>
      <c r="F164" s="169"/>
      <c r="G164" s="86"/>
      <c r="H164" s="244" t="s">
        <v>255</v>
      </c>
      <c r="I164" s="57">
        <f>SUM(I153:I163)</f>
        <v>100061.51</v>
      </c>
      <c r="J164" s="127">
        <f t="shared" si="38"/>
        <v>0.23701</v>
      </c>
      <c r="K164" s="134"/>
      <c r="L164" s="92"/>
      <c r="M164" s="136"/>
      <c r="N164" s="136"/>
      <c r="O164" s="136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</row>
    <row r="165" spans="1:45" s="32" customFormat="1" ht="13.5" thickBot="1" x14ac:dyDescent="0.25">
      <c r="A165" s="30"/>
      <c r="B165" s="22"/>
      <c r="C165" s="222"/>
      <c r="D165" s="80"/>
      <c r="E165" s="80"/>
      <c r="F165" s="80"/>
      <c r="G165" s="106"/>
      <c r="H165" s="80"/>
      <c r="I165" s="109"/>
      <c r="J165" s="84"/>
      <c r="K165" s="134"/>
      <c r="L165" s="92"/>
      <c r="M165" s="136"/>
      <c r="N165" s="136"/>
      <c r="O165" s="136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</row>
    <row r="166" spans="1:45" s="32" customFormat="1" ht="13.5" thickBot="1" x14ac:dyDescent="0.25">
      <c r="A166" s="30"/>
      <c r="B166" s="22"/>
      <c r="C166" s="208" t="s">
        <v>14</v>
      </c>
      <c r="D166" s="280" t="s">
        <v>43</v>
      </c>
      <c r="E166" s="281"/>
      <c r="F166" s="281"/>
      <c r="G166" s="281"/>
      <c r="H166" s="281"/>
      <c r="I166" s="282"/>
      <c r="J166" s="47"/>
      <c r="K166" s="134"/>
      <c r="L166" s="92"/>
      <c r="M166" s="136"/>
      <c r="N166" s="136"/>
      <c r="O166" s="136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</row>
    <row r="167" spans="1:45" s="32" customFormat="1" ht="25.5" x14ac:dyDescent="0.2">
      <c r="A167" s="30"/>
      <c r="B167" s="22">
        <v>39796</v>
      </c>
      <c r="C167" s="206" t="s">
        <v>270</v>
      </c>
      <c r="D167" s="13" t="s">
        <v>289</v>
      </c>
      <c r="E167" s="21" t="s">
        <v>33</v>
      </c>
      <c r="F167" s="173">
        <v>1</v>
      </c>
      <c r="G167" s="38">
        <v>85</v>
      </c>
      <c r="H167" s="38">
        <f t="shared" ref="H167" si="39">TRUNC((G167*(1+$I$6)),2)</f>
        <v>107.22</v>
      </c>
      <c r="I167" s="20">
        <f t="shared" ref="I167:I185" si="40">F167*H167</f>
        <v>107.22</v>
      </c>
      <c r="J167" s="128">
        <f t="shared" ref="J167:J186" si="41">I167/$I$210</f>
        <v>2.5000000000000001E-4</v>
      </c>
      <c r="K167" s="134"/>
      <c r="L167" s="92"/>
      <c r="M167" s="136"/>
      <c r="N167" s="136"/>
      <c r="O167" s="136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</row>
    <row r="168" spans="1:45" s="32" customFormat="1" ht="25.5" x14ac:dyDescent="0.2">
      <c r="A168" s="30"/>
      <c r="B168" s="22">
        <v>101892</v>
      </c>
      <c r="C168" s="206" t="s">
        <v>271</v>
      </c>
      <c r="D168" s="13" t="s">
        <v>290</v>
      </c>
      <c r="E168" s="21" t="s">
        <v>33</v>
      </c>
      <c r="F168" s="173">
        <v>11</v>
      </c>
      <c r="G168" s="38">
        <v>60</v>
      </c>
      <c r="H168" s="38">
        <f t="shared" ref="H168:H185" si="42">TRUNC((G168*(1+$I$6)),2)</f>
        <v>75.69</v>
      </c>
      <c r="I168" s="20">
        <f t="shared" si="40"/>
        <v>832.59</v>
      </c>
      <c r="J168" s="128">
        <f t="shared" si="41"/>
        <v>1.97E-3</v>
      </c>
      <c r="K168" s="134"/>
      <c r="L168" s="92"/>
      <c r="M168" s="136"/>
      <c r="N168" s="136"/>
      <c r="O168" s="136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</row>
    <row r="169" spans="1:45" s="32" customFormat="1" ht="25.5" x14ac:dyDescent="0.2">
      <c r="A169" s="30"/>
      <c r="B169" s="22">
        <v>91836</v>
      </c>
      <c r="C169" s="206" t="s">
        <v>272</v>
      </c>
      <c r="D169" s="13" t="s">
        <v>291</v>
      </c>
      <c r="E169" s="21" t="s">
        <v>35</v>
      </c>
      <c r="F169" s="173">
        <v>9</v>
      </c>
      <c r="G169" s="38">
        <v>8</v>
      </c>
      <c r="H169" s="38">
        <f t="shared" si="42"/>
        <v>10.09</v>
      </c>
      <c r="I169" s="20">
        <f t="shared" si="40"/>
        <v>90.81</v>
      </c>
      <c r="J169" s="128">
        <f t="shared" si="41"/>
        <v>2.2000000000000001E-4</v>
      </c>
      <c r="K169" s="134"/>
      <c r="L169" s="92"/>
      <c r="M169" s="136"/>
      <c r="N169" s="136"/>
      <c r="O169" s="136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</row>
    <row r="170" spans="1:45" s="32" customFormat="1" ht="38.25" x14ac:dyDescent="0.2">
      <c r="A170" s="30"/>
      <c r="B170" s="22">
        <v>2446</v>
      </c>
      <c r="C170" s="206" t="s">
        <v>273</v>
      </c>
      <c r="D170" s="13" t="s">
        <v>292</v>
      </c>
      <c r="E170" s="21" t="s">
        <v>35</v>
      </c>
      <c r="F170" s="173">
        <v>26</v>
      </c>
      <c r="G170" s="38">
        <v>7</v>
      </c>
      <c r="H170" s="38">
        <f t="shared" si="42"/>
        <v>8.83</v>
      </c>
      <c r="I170" s="20">
        <f t="shared" si="40"/>
        <v>229.58</v>
      </c>
      <c r="J170" s="128">
        <f t="shared" si="41"/>
        <v>5.4000000000000001E-4</v>
      </c>
      <c r="K170" s="134"/>
      <c r="L170" s="92"/>
      <c r="M170" s="136"/>
      <c r="N170" s="136"/>
      <c r="O170" s="136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</row>
    <row r="171" spans="1:45" s="32" customFormat="1" ht="38.25" x14ac:dyDescent="0.2">
      <c r="A171" s="30"/>
      <c r="B171" s="22">
        <v>91937</v>
      </c>
      <c r="C171" s="206" t="s">
        <v>274</v>
      </c>
      <c r="D171" s="13" t="s">
        <v>293</v>
      </c>
      <c r="E171" s="21" t="s">
        <v>33</v>
      </c>
      <c r="F171" s="173">
        <v>25</v>
      </c>
      <c r="G171" s="38">
        <v>8</v>
      </c>
      <c r="H171" s="38">
        <f t="shared" si="42"/>
        <v>10.09</v>
      </c>
      <c r="I171" s="20">
        <f t="shared" si="40"/>
        <v>252.25</v>
      </c>
      <c r="J171" s="128">
        <f t="shared" si="41"/>
        <v>5.9999999999999995E-4</v>
      </c>
      <c r="K171" s="134"/>
      <c r="L171" s="92"/>
      <c r="M171" s="136"/>
      <c r="N171" s="136"/>
      <c r="O171" s="136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</row>
    <row r="172" spans="1:45" s="32" customFormat="1" ht="38.25" x14ac:dyDescent="0.2">
      <c r="A172" s="30"/>
      <c r="B172" s="22" t="s">
        <v>265</v>
      </c>
      <c r="C172" s="206" t="s">
        <v>275</v>
      </c>
      <c r="D172" s="13" t="s">
        <v>294</v>
      </c>
      <c r="E172" s="21" t="s">
        <v>35</v>
      </c>
      <c r="F172" s="173">
        <v>34</v>
      </c>
      <c r="G172" s="38">
        <v>65</v>
      </c>
      <c r="H172" s="38">
        <f t="shared" si="42"/>
        <v>81.99</v>
      </c>
      <c r="I172" s="20">
        <f t="shared" si="40"/>
        <v>2787.66</v>
      </c>
      <c r="J172" s="128">
        <f t="shared" si="41"/>
        <v>6.6E-3</v>
      </c>
      <c r="K172" s="134"/>
      <c r="L172" s="92"/>
      <c r="M172" s="136"/>
      <c r="N172" s="136"/>
      <c r="O172" s="136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</row>
    <row r="173" spans="1:45" s="32" customFormat="1" ht="38.25" x14ac:dyDescent="0.2">
      <c r="A173" s="30"/>
      <c r="B173" s="22" t="s">
        <v>265</v>
      </c>
      <c r="C173" s="206" t="s">
        <v>276</v>
      </c>
      <c r="D173" s="13" t="s">
        <v>295</v>
      </c>
      <c r="E173" s="21" t="s">
        <v>35</v>
      </c>
      <c r="F173" s="173">
        <v>28.5</v>
      </c>
      <c r="G173" s="38">
        <v>60</v>
      </c>
      <c r="H173" s="38">
        <f t="shared" si="42"/>
        <v>75.69</v>
      </c>
      <c r="I173" s="20">
        <f t="shared" si="40"/>
        <v>2157.17</v>
      </c>
      <c r="J173" s="128">
        <f t="shared" si="41"/>
        <v>5.11E-3</v>
      </c>
      <c r="K173" s="134"/>
      <c r="L173" s="92"/>
      <c r="M173" s="136"/>
      <c r="N173" s="136"/>
      <c r="O173" s="136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</row>
    <row r="174" spans="1:45" s="32" customFormat="1" ht="25.5" x14ac:dyDescent="0.2">
      <c r="A174" s="30"/>
      <c r="B174" s="22">
        <v>91834</v>
      </c>
      <c r="C174" s="206" t="s">
        <v>277</v>
      </c>
      <c r="D174" s="13" t="s">
        <v>296</v>
      </c>
      <c r="E174" s="21" t="s">
        <v>35</v>
      </c>
      <c r="F174" s="173">
        <v>124.1</v>
      </c>
      <c r="G174" s="38">
        <v>6.5</v>
      </c>
      <c r="H174" s="38">
        <f t="shared" si="42"/>
        <v>8.19</v>
      </c>
      <c r="I174" s="20">
        <f t="shared" si="40"/>
        <v>1016.38</v>
      </c>
      <c r="J174" s="128">
        <f t="shared" si="41"/>
        <v>2.4099999999999998E-3</v>
      </c>
      <c r="K174" s="134"/>
      <c r="L174" s="92"/>
      <c r="M174" s="136"/>
      <c r="N174" s="136"/>
      <c r="O174" s="136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</row>
    <row r="175" spans="1:45" s="32" customFormat="1" ht="25.5" x14ac:dyDescent="0.2">
      <c r="A175" s="30"/>
      <c r="B175" s="22">
        <v>43104</v>
      </c>
      <c r="C175" s="206" t="s">
        <v>278</v>
      </c>
      <c r="D175" s="13" t="s">
        <v>297</v>
      </c>
      <c r="E175" s="21" t="s">
        <v>33</v>
      </c>
      <c r="F175" s="173">
        <v>4</v>
      </c>
      <c r="G175" s="38">
        <v>450</v>
      </c>
      <c r="H175" s="38">
        <f t="shared" si="42"/>
        <v>567.66999999999996</v>
      </c>
      <c r="I175" s="20">
        <f t="shared" si="40"/>
        <v>2270.6799999999998</v>
      </c>
      <c r="J175" s="128">
        <f t="shared" si="41"/>
        <v>5.3800000000000002E-3</v>
      </c>
      <c r="K175" s="134"/>
      <c r="L175" s="92"/>
      <c r="M175" s="136"/>
      <c r="N175" s="136"/>
      <c r="O175" s="136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</row>
    <row r="176" spans="1:45" s="32" customFormat="1" ht="51" x14ac:dyDescent="0.2">
      <c r="A176" s="30"/>
      <c r="B176" s="22">
        <v>1020</v>
      </c>
      <c r="C176" s="206" t="s">
        <v>279</v>
      </c>
      <c r="D176" s="13" t="s">
        <v>298</v>
      </c>
      <c r="E176" s="21" t="s">
        <v>35</v>
      </c>
      <c r="F176" s="173">
        <v>8.5</v>
      </c>
      <c r="G176" s="38">
        <v>9.5</v>
      </c>
      <c r="H176" s="38">
        <f t="shared" si="42"/>
        <v>11.98</v>
      </c>
      <c r="I176" s="20">
        <f t="shared" si="40"/>
        <v>101.83</v>
      </c>
      <c r="J176" s="128">
        <f t="shared" si="41"/>
        <v>2.4000000000000001E-4</v>
      </c>
      <c r="K176" s="134"/>
      <c r="L176" s="92"/>
      <c r="M176" s="136"/>
      <c r="N176" s="136"/>
      <c r="O176" s="136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</row>
    <row r="177" spans="1:45" s="32" customFormat="1" ht="51" x14ac:dyDescent="0.2">
      <c r="A177" s="30"/>
      <c r="B177" s="22">
        <v>93128</v>
      </c>
      <c r="C177" s="206" t="s">
        <v>280</v>
      </c>
      <c r="D177" s="13" t="s">
        <v>299</v>
      </c>
      <c r="E177" s="21" t="s">
        <v>33</v>
      </c>
      <c r="F177" s="173">
        <v>13</v>
      </c>
      <c r="G177" s="38">
        <v>120</v>
      </c>
      <c r="H177" s="38">
        <f t="shared" si="42"/>
        <v>151.38</v>
      </c>
      <c r="I177" s="20">
        <f t="shared" si="40"/>
        <v>1967.94</v>
      </c>
      <c r="J177" s="128">
        <f t="shared" si="41"/>
        <v>4.6600000000000001E-3</v>
      </c>
      <c r="K177" s="134"/>
      <c r="L177" s="92"/>
      <c r="M177" s="136"/>
      <c r="N177" s="136"/>
      <c r="O177" s="136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</row>
    <row r="178" spans="1:45" s="32" customFormat="1" ht="38.25" x14ac:dyDescent="0.2">
      <c r="A178" s="30"/>
      <c r="B178" s="22">
        <v>97585</v>
      </c>
      <c r="C178" s="206" t="s">
        <v>281</v>
      </c>
      <c r="D178" s="13" t="s">
        <v>300</v>
      </c>
      <c r="E178" s="21" t="s">
        <v>33</v>
      </c>
      <c r="F178" s="173">
        <v>29</v>
      </c>
      <c r="G178" s="38">
        <v>80</v>
      </c>
      <c r="H178" s="38">
        <f t="shared" si="42"/>
        <v>100.92</v>
      </c>
      <c r="I178" s="20">
        <f t="shared" si="40"/>
        <v>2926.68</v>
      </c>
      <c r="J178" s="128">
        <f t="shared" si="41"/>
        <v>6.9300000000000004E-3</v>
      </c>
      <c r="K178" s="134"/>
      <c r="L178" s="92"/>
      <c r="M178" s="136"/>
      <c r="N178" s="136"/>
      <c r="O178" s="136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</row>
    <row r="179" spans="1:45" s="32" customFormat="1" ht="38.25" x14ac:dyDescent="0.2">
      <c r="A179" s="30"/>
      <c r="B179" s="22">
        <v>38111</v>
      </c>
      <c r="C179" s="206" t="s">
        <v>282</v>
      </c>
      <c r="D179" s="13" t="s">
        <v>267</v>
      </c>
      <c r="E179" s="21" t="s">
        <v>33</v>
      </c>
      <c r="F179" s="173">
        <v>8</v>
      </c>
      <c r="G179" s="38">
        <v>30</v>
      </c>
      <c r="H179" s="38">
        <f t="shared" si="42"/>
        <v>37.840000000000003</v>
      </c>
      <c r="I179" s="20">
        <f t="shared" si="40"/>
        <v>302.72000000000003</v>
      </c>
      <c r="J179" s="128">
        <f t="shared" si="41"/>
        <v>7.2000000000000005E-4</v>
      </c>
      <c r="K179" s="134"/>
      <c r="L179" s="92"/>
      <c r="M179" s="136"/>
      <c r="N179" s="136"/>
      <c r="O179" s="136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</row>
    <row r="180" spans="1:45" s="32" customFormat="1" ht="25.5" x14ac:dyDescent="0.2">
      <c r="A180" s="30"/>
      <c r="B180" s="22" t="s">
        <v>266</v>
      </c>
      <c r="C180" s="206" t="s">
        <v>283</v>
      </c>
      <c r="D180" s="13" t="s">
        <v>268</v>
      </c>
      <c r="E180" s="21" t="s">
        <v>33</v>
      </c>
      <c r="F180" s="173">
        <v>8</v>
      </c>
      <c r="G180" s="38">
        <v>120</v>
      </c>
      <c r="H180" s="38">
        <f t="shared" si="42"/>
        <v>151.38</v>
      </c>
      <c r="I180" s="20">
        <f t="shared" si="40"/>
        <v>1211.04</v>
      </c>
      <c r="J180" s="128">
        <f t="shared" si="41"/>
        <v>2.8700000000000002E-3</v>
      </c>
      <c r="K180" s="134"/>
      <c r="L180" s="92"/>
      <c r="M180" s="136"/>
      <c r="N180" s="136"/>
      <c r="O180" s="136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</row>
    <row r="181" spans="1:45" s="32" customFormat="1" x14ac:dyDescent="0.2">
      <c r="A181" s="30"/>
      <c r="B181" s="22">
        <v>98307</v>
      </c>
      <c r="C181" s="206" t="s">
        <v>284</v>
      </c>
      <c r="D181" s="13" t="s">
        <v>301</v>
      </c>
      <c r="E181" s="21" t="s">
        <v>33</v>
      </c>
      <c r="F181" s="173">
        <v>4</v>
      </c>
      <c r="G181" s="38">
        <v>40</v>
      </c>
      <c r="H181" s="38">
        <f t="shared" si="42"/>
        <v>50.46</v>
      </c>
      <c r="I181" s="20">
        <f t="shared" si="40"/>
        <v>201.84</v>
      </c>
      <c r="J181" s="128">
        <f t="shared" si="41"/>
        <v>4.8000000000000001E-4</v>
      </c>
      <c r="K181" s="134"/>
      <c r="L181" s="92"/>
      <c r="M181" s="136"/>
      <c r="N181" s="136"/>
      <c r="O181" s="136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</row>
    <row r="182" spans="1:45" s="32" customFormat="1" x14ac:dyDescent="0.2">
      <c r="A182" s="30"/>
      <c r="B182" s="22">
        <v>98297</v>
      </c>
      <c r="C182" s="206" t="s">
        <v>285</v>
      </c>
      <c r="D182" s="13" t="s">
        <v>269</v>
      </c>
      <c r="E182" s="21" t="s">
        <v>35</v>
      </c>
      <c r="F182" s="173">
        <v>105.5</v>
      </c>
      <c r="G182" s="38">
        <v>3.95</v>
      </c>
      <c r="H182" s="38">
        <f t="shared" si="42"/>
        <v>4.9800000000000004</v>
      </c>
      <c r="I182" s="20">
        <f t="shared" si="40"/>
        <v>525.39</v>
      </c>
      <c r="J182" s="128">
        <f t="shared" si="41"/>
        <v>1.24E-3</v>
      </c>
      <c r="K182" s="134"/>
      <c r="L182" s="92"/>
      <c r="M182" s="136"/>
      <c r="N182" s="136"/>
      <c r="O182" s="136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</row>
    <row r="183" spans="1:45" s="32" customFormat="1" ht="38.25" x14ac:dyDescent="0.2">
      <c r="A183" s="30"/>
      <c r="B183" s="22">
        <v>93142</v>
      </c>
      <c r="C183" s="206" t="s">
        <v>286</v>
      </c>
      <c r="D183" s="13" t="s">
        <v>302</v>
      </c>
      <c r="E183" s="21" t="s">
        <v>33</v>
      </c>
      <c r="F183" s="173">
        <v>32</v>
      </c>
      <c r="G183" s="38">
        <v>150</v>
      </c>
      <c r="H183" s="38">
        <f t="shared" si="42"/>
        <v>189.22</v>
      </c>
      <c r="I183" s="20">
        <f t="shared" si="40"/>
        <v>6055.04</v>
      </c>
      <c r="J183" s="128">
        <f t="shared" si="41"/>
        <v>1.434E-2</v>
      </c>
      <c r="K183" s="134"/>
      <c r="L183" s="92"/>
      <c r="M183" s="136"/>
      <c r="N183" s="136"/>
      <c r="O183" s="136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</row>
    <row r="184" spans="1:45" s="32" customFormat="1" ht="51" x14ac:dyDescent="0.2">
      <c r="A184" s="30"/>
      <c r="B184" s="22">
        <v>93141</v>
      </c>
      <c r="C184" s="206" t="s">
        <v>287</v>
      </c>
      <c r="D184" s="13" t="s">
        <v>303</v>
      </c>
      <c r="E184" s="21" t="s">
        <v>33</v>
      </c>
      <c r="F184" s="173">
        <v>16</v>
      </c>
      <c r="G184" s="38">
        <v>130</v>
      </c>
      <c r="H184" s="38">
        <f t="shared" si="42"/>
        <v>163.99</v>
      </c>
      <c r="I184" s="20">
        <f t="shared" si="40"/>
        <v>2623.84</v>
      </c>
      <c r="J184" s="128">
        <f t="shared" si="41"/>
        <v>6.2100000000000002E-3</v>
      </c>
      <c r="K184" s="134"/>
      <c r="L184" s="92"/>
      <c r="M184" s="136"/>
      <c r="N184" s="136"/>
      <c r="O184" s="136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</row>
    <row r="185" spans="1:45" s="32" customFormat="1" ht="51" x14ac:dyDescent="0.2">
      <c r="A185" s="30"/>
      <c r="B185" s="22">
        <v>93143</v>
      </c>
      <c r="C185" s="206" t="s">
        <v>288</v>
      </c>
      <c r="D185" s="13" t="s">
        <v>304</v>
      </c>
      <c r="E185" s="21" t="s">
        <v>33</v>
      </c>
      <c r="F185" s="173">
        <v>4</v>
      </c>
      <c r="G185" s="38">
        <v>125</v>
      </c>
      <c r="H185" s="38">
        <f t="shared" si="42"/>
        <v>157.68</v>
      </c>
      <c r="I185" s="20">
        <f t="shared" si="40"/>
        <v>630.72</v>
      </c>
      <c r="J185" s="128">
        <f t="shared" si="41"/>
        <v>1.49E-3</v>
      </c>
      <c r="K185" s="134"/>
      <c r="L185" s="92"/>
      <c r="M185" s="136"/>
      <c r="N185" s="136"/>
      <c r="O185" s="136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</row>
    <row r="186" spans="1:45" s="32" customFormat="1" x14ac:dyDescent="0.2">
      <c r="A186" s="30"/>
      <c r="B186" s="22"/>
      <c r="C186" s="231"/>
      <c r="D186" s="107"/>
      <c r="E186" s="169"/>
      <c r="F186" s="169"/>
      <c r="G186" s="86"/>
      <c r="H186" s="245" t="s">
        <v>59</v>
      </c>
      <c r="I186" s="57">
        <f>SUM(I167:I185)</f>
        <v>26291.38</v>
      </c>
      <c r="J186" s="127">
        <f t="shared" si="41"/>
        <v>6.2269999999999999E-2</v>
      </c>
      <c r="K186" s="134"/>
      <c r="L186" s="92"/>
      <c r="M186" s="136"/>
      <c r="N186" s="136"/>
      <c r="O186" s="136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</row>
    <row r="187" spans="1:45" s="32" customFormat="1" ht="13.5" thickBot="1" x14ac:dyDescent="0.25">
      <c r="A187" s="30"/>
      <c r="B187" s="22"/>
      <c r="C187" s="222"/>
      <c r="D187" s="80"/>
      <c r="E187" s="80"/>
      <c r="F187" s="80"/>
      <c r="G187" s="106"/>
      <c r="H187" s="80"/>
      <c r="I187" s="109"/>
      <c r="J187" s="84"/>
      <c r="K187" s="134"/>
      <c r="L187" s="92"/>
      <c r="M187" s="136"/>
      <c r="N187" s="136"/>
      <c r="O187" s="136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</row>
    <row r="188" spans="1:45" s="67" customFormat="1" ht="12.75" customHeight="1" thickBot="1" x14ac:dyDescent="0.25">
      <c r="A188" s="30"/>
      <c r="B188" s="22"/>
      <c r="C188" s="208" t="s">
        <v>15</v>
      </c>
      <c r="D188" s="280" t="s">
        <v>64</v>
      </c>
      <c r="E188" s="281"/>
      <c r="F188" s="281"/>
      <c r="G188" s="281"/>
      <c r="H188" s="281"/>
      <c r="I188" s="282"/>
      <c r="J188" s="47"/>
      <c r="K188" s="135"/>
      <c r="L188" s="92"/>
      <c r="M188" s="136"/>
      <c r="N188" s="136"/>
      <c r="O188" s="136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7"/>
      <c r="AA188" s="137"/>
      <c r="AB188" s="137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</row>
    <row r="189" spans="1:45" s="67" customFormat="1" ht="38.25" x14ac:dyDescent="0.2">
      <c r="A189" s="30"/>
      <c r="B189" s="22" t="s">
        <v>70</v>
      </c>
      <c r="C189" s="227"/>
      <c r="D189" s="224" t="s">
        <v>254</v>
      </c>
      <c r="E189" s="14" t="s">
        <v>33</v>
      </c>
      <c r="F189" s="176">
        <v>5</v>
      </c>
      <c r="G189" s="38">
        <v>211.59</v>
      </c>
      <c r="H189" s="38">
        <f t="shared" ref="H189:H191" si="43">TRUNC((G189*(1+$I$6)),2)</f>
        <v>266.92</v>
      </c>
      <c r="I189" s="20">
        <f>F189*H189</f>
        <v>1334.6</v>
      </c>
      <c r="J189" s="128">
        <f>I189/$I$210</f>
        <v>3.16E-3</v>
      </c>
      <c r="K189" s="135"/>
      <c r="L189" s="92"/>
      <c r="M189" s="136"/>
      <c r="N189" s="136"/>
      <c r="O189" s="136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7"/>
      <c r="AB189" s="137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</row>
    <row r="190" spans="1:45" s="67" customFormat="1" ht="25.5" x14ac:dyDescent="0.2">
      <c r="A190" s="30"/>
      <c r="B190" s="22">
        <v>89512</v>
      </c>
      <c r="C190" s="229"/>
      <c r="D190" s="69" t="s">
        <v>93</v>
      </c>
      <c r="E190" s="14" t="s">
        <v>35</v>
      </c>
      <c r="F190" s="176">
        <f>35.81-7.85-7.85</f>
        <v>20.11</v>
      </c>
      <c r="G190" s="38">
        <v>66.739999999999995</v>
      </c>
      <c r="H190" s="38">
        <f t="shared" si="43"/>
        <v>84.19</v>
      </c>
      <c r="I190" s="20">
        <f>F190*H190</f>
        <v>1693.06</v>
      </c>
      <c r="J190" s="128">
        <f>I190/$I$210</f>
        <v>4.0099999999999997E-3</v>
      </c>
      <c r="K190" s="135"/>
      <c r="L190" s="92"/>
      <c r="M190" s="136"/>
      <c r="N190" s="136"/>
      <c r="O190" s="136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</row>
    <row r="191" spans="1:45" s="67" customFormat="1" ht="25.5" x14ac:dyDescent="0.2">
      <c r="A191" s="30"/>
      <c r="B191" s="22">
        <v>89580</v>
      </c>
      <c r="C191" s="229"/>
      <c r="D191" s="69" t="s">
        <v>92</v>
      </c>
      <c r="E191" s="14" t="s">
        <v>35</v>
      </c>
      <c r="F191" s="176">
        <f>1.7+7.85+7.85</f>
        <v>17.399999999999999</v>
      </c>
      <c r="G191" s="38">
        <v>93.05</v>
      </c>
      <c r="H191" s="38">
        <f t="shared" si="43"/>
        <v>117.38</v>
      </c>
      <c r="I191" s="20">
        <f>F191*H191</f>
        <v>2042.41</v>
      </c>
      <c r="J191" s="128">
        <f>I191/$I$210</f>
        <v>4.8399999999999997E-3</v>
      </c>
      <c r="K191" s="135"/>
      <c r="L191" s="92"/>
      <c r="M191" s="136"/>
      <c r="N191" s="136"/>
      <c r="O191" s="136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  <c r="AB191" s="137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</row>
    <row r="192" spans="1:45" s="67" customFormat="1" x14ac:dyDescent="0.2">
      <c r="A192" s="30"/>
      <c r="B192" s="22"/>
      <c r="C192" s="231"/>
      <c r="D192" s="207"/>
      <c r="E192" s="207"/>
      <c r="F192" s="207"/>
      <c r="G192" s="86"/>
      <c r="H192" s="244" t="s">
        <v>63</v>
      </c>
      <c r="I192" s="57">
        <f>SUM(I189:I191)</f>
        <v>5070.07</v>
      </c>
      <c r="J192" s="127">
        <f>I192/$I$210</f>
        <v>1.201E-2</v>
      </c>
      <c r="K192" s="135"/>
      <c r="L192" s="92"/>
      <c r="M192" s="136"/>
      <c r="N192" s="136"/>
      <c r="O192" s="136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  <c r="AA192" s="137"/>
      <c r="AB192" s="137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</row>
    <row r="193" spans="1:45" s="67" customFormat="1" ht="13.5" thickBot="1" x14ac:dyDescent="0.25">
      <c r="A193" s="30"/>
      <c r="B193" s="22"/>
      <c r="C193" s="223"/>
      <c r="D193" s="88"/>
      <c r="E193" s="88"/>
      <c r="F193" s="88"/>
      <c r="G193" s="104"/>
      <c r="H193" s="88"/>
      <c r="I193" s="105"/>
      <c r="J193" s="45"/>
      <c r="K193" s="135"/>
      <c r="L193" s="92"/>
      <c r="M193" s="136"/>
      <c r="N193" s="136"/>
      <c r="O193" s="136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  <c r="Z193" s="137"/>
      <c r="AA193" s="137"/>
      <c r="AB193" s="137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</row>
    <row r="194" spans="1:45" s="32" customFormat="1" ht="13.5" thickBot="1" x14ac:dyDescent="0.25">
      <c r="A194" s="30"/>
      <c r="B194" s="22"/>
      <c r="C194" s="208" t="s">
        <v>44</v>
      </c>
      <c r="D194" s="280" t="s">
        <v>251</v>
      </c>
      <c r="E194" s="281"/>
      <c r="F194" s="281"/>
      <c r="G194" s="281"/>
      <c r="H194" s="281"/>
      <c r="I194" s="282"/>
      <c r="J194" s="47"/>
      <c r="K194" s="134"/>
      <c r="L194" s="92"/>
      <c r="M194" s="136"/>
      <c r="N194" s="136"/>
      <c r="O194" s="136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</row>
    <row r="195" spans="1:45" s="32" customFormat="1" ht="25.5" x14ac:dyDescent="0.2">
      <c r="A195" s="30"/>
      <c r="B195" s="22">
        <v>96624</v>
      </c>
      <c r="C195" s="206" t="s">
        <v>248</v>
      </c>
      <c r="D195" s="12" t="s">
        <v>36</v>
      </c>
      <c r="E195" s="21" t="s">
        <v>34</v>
      </c>
      <c r="F195" s="173">
        <v>3.39</v>
      </c>
      <c r="G195" s="38">
        <v>107.95</v>
      </c>
      <c r="H195" s="38">
        <f t="shared" ref="H195:H196" si="44">TRUNC((G195*(1+$I$6)),2)</f>
        <v>136.16999999999999</v>
      </c>
      <c r="I195" s="20">
        <f>F195*H195</f>
        <v>461.62</v>
      </c>
      <c r="J195" s="128">
        <f>I195/$I$210</f>
        <v>1.09E-3</v>
      </c>
      <c r="K195" s="134"/>
      <c r="L195" s="92"/>
      <c r="M195" s="136"/>
      <c r="N195" s="136"/>
      <c r="O195" s="136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</row>
    <row r="196" spans="1:45" s="32" customFormat="1" ht="25.5" x14ac:dyDescent="0.2">
      <c r="A196" s="30"/>
      <c r="B196" s="22">
        <v>94991</v>
      </c>
      <c r="C196" s="206" t="s">
        <v>249</v>
      </c>
      <c r="D196" s="13" t="s">
        <v>215</v>
      </c>
      <c r="E196" s="21" t="s">
        <v>34</v>
      </c>
      <c r="F196" s="173">
        <v>4.07</v>
      </c>
      <c r="G196" s="38">
        <v>582.57000000000005</v>
      </c>
      <c r="H196" s="38">
        <f t="shared" si="44"/>
        <v>734.91</v>
      </c>
      <c r="I196" s="20">
        <f>F196*H196</f>
        <v>2991.08</v>
      </c>
      <c r="J196" s="128">
        <f>I196/$I$210</f>
        <v>7.0800000000000004E-3</v>
      </c>
      <c r="K196" s="134"/>
      <c r="L196" s="92"/>
      <c r="M196" s="136"/>
      <c r="N196" s="136"/>
      <c r="O196" s="136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</row>
    <row r="197" spans="1:45" s="32" customFormat="1" ht="38.25" x14ac:dyDescent="0.2">
      <c r="A197" s="30"/>
      <c r="B197" s="22">
        <v>102491</v>
      </c>
      <c r="C197" s="206" t="s">
        <v>250</v>
      </c>
      <c r="D197" s="13" t="s">
        <v>216</v>
      </c>
      <c r="E197" s="21" t="s">
        <v>32</v>
      </c>
      <c r="F197" s="173">
        <v>67.760000000000005</v>
      </c>
      <c r="G197" s="38">
        <v>15.88</v>
      </c>
      <c r="H197" s="38">
        <f t="shared" ref="H197" si="45">TRUNC((G197*(1+$I$6)),2)</f>
        <v>20.03</v>
      </c>
      <c r="I197" s="20">
        <f>F197*H197</f>
        <v>1357.23</v>
      </c>
      <c r="J197" s="128"/>
      <c r="K197" s="134"/>
      <c r="L197" s="92"/>
      <c r="M197" s="136"/>
      <c r="N197" s="136"/>
      <c r="O197" s="136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</row>
    <row r="198" spans="1:45" s="32" customFormat="1" x14ac:dyDescent="0.2">
      <c r="A198" s="30"/>
      <c r="B198" s="22"/>
      <c r="C198" s="231"/>
      <c r="D198" s="72"/>
      <c r="E198" s="169"/>
      <c r="F198" s="169"/>
      <c r="G198" s="86"/>
      <c r="H198" s="244" t="s">
        <v>212</v>
      </c>
      <c r="I198" s="57">
        <f>SUM(I195:I197)</f>
        <v>4809.93</v>
      </c>
      <c r="J198" s="127">
        <f>I198/$I$210</f>
        <v>1.1390000000000001E-2</v>
      </c>
      <c r="K198" s="134"/>
      <c r="L198" s="92"/>
      <c r="M198" s="136"/>
      <c r="N198" s="136"/>
      <c r="O198" s="136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</row>
    <row r="199" spans="1:45" s="32" customFormat="1" ht="13.5" thickBot="1" x14ac:dyDescent="0.25">
      <c r="A199" s="30"/>
      <c r="B199" s="22"/>
      <c r="C199" s="223"/>
      <c r="D199" s="88"/>
      <c r="E199" s="88"/>
      <c r="F199" s="88"/>
      <c r="G199" s="104"/>
      <c r="H199" s="88"/>
      <c r="I199" s="105"/>
      <c r="J199" s="45"/>
      <c r="K199" s="134"/>
      <c r="L199" s="92"/>
      <c r="M199" s="136"/>
      <c r="N199" s="136"/>
      <c r="O199" s="136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</row>
    <row r="200" spans="1:45" s="32" customFormat="1" ht="13.5" thickBot="1" x14ac:dyDescent="0.25">
      <c r="A200" s="30"/>
      <c r="B200" s="22"/>
      <c r="C200" s="208" t="s">
        <v>45</v>
      </c>
      <c r="D200" s="280" t="s">
        <v>41</v>
      </c>
      <c r="E200" s="281"/>
      <c r="F200" s="281"/>
      <c r="G200" s="281"/>
      <c r="H200" s="281"/>
      <c r="I200" s="282"/>
      <c r="J200" s="47"/>
      <c r="K200" s="134"/>
      <c r="L200" s="92"/>
      <c r="M200" s="136"/>
      <c r="N200" s="136"/>
      <c r="O200" s="136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</row>
    <row r="201" spans="1:45" s="32" customFormat="1" ht="38.25" x14ac:dyDescent="0.2">
      <c r="A201" s="30"/>
      <c r="B201" s="22" t="s">
        <v>305</v>
      </c>
      <c r="C201" s="227"/>
      <c r="D201" s="66" t="s">
        <v>102</v>
      </c>
      <c r="E201" s="21" t="s">
        <v>33</v>
      </c>
      <c r="F201" s="173">
        <v>1</v>
      </c>
      <c r="G201" s="38">
        <v>21.5</v>
      </c>
      <c r="H201" s="38">
        <f t="shared" ref="H201:H202" si="46">TRUNC((G201*(1+$I$6)),2)</f>
        <v>27.12</v>
      </c>
      <c r="I201" s="20">
        <f>F201*H201</f>
        <v>27.12</v>
      </c>
      <c r="J201" s="128">
        <f>I201/$I$210</f>
        <v>6.0000000000000002E-5</v>
      </c>
      <c r="K201" s="134"/>
      <c r="L201" s="92"/>
      <c r="M201" s="136"/>
      <c r="N201" s="136"/>
      <c r="O201" s="136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</row>
    <row r="202" spans="1:45" s="32" customFormat="1" x14ac:dyDescent="0.2">
      <c r="A202" s="30"/>
      <c r="B202" s="22">
        <v>101908</v>
      </c>
      <c r="C202" s="227"/>
      <c r="D202" s="13" t="s">
        <v>42</v>
      </c>
      <c r="E202" s="21" t="s">
        <v>33</v>
      </c>
      <c r="F202" s="173">
        <v>2</v>
      </c>
      <c r="G202" s="38">
        <v>157.52000000000001</v>
      </c>
      <c r="H202" s="38">
        <f t="shared" si="46"/>
        <v>198.71</v>
      </c>
      <c r="I202" s="20">
        <f>F202*H202</f>
        <v>397.42</v>
      </c>
      <c r="J202" s="128">
        <f>I202/$I$210</f>
        <v>9.3999999999999997E-4</v>
      </c>
      <c r="K202" s="134"/>
      <c r="L202" s="92"/>
      <c r="M202" s="136"/>
      <c r="N202" s="136"/>
      <c r="O202" s="136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</row>
    <row r="203" spans="1:45" s="32" customFormat="1" x14ac:dyDescent="0.2">
      <c r="A203" s="33"/>
      <c r="B203" s="22"/>
      <c r="C203" s="231"/>
      <c r="D203" s="72"/>
      <c r="E203" s="169"/>
      <c r="F203" s="169"/>
      <c r="G203" s="86"/>
      <c r="H203" s="244" t="s">
        <v>62</v>
      </c>
      <c r="I203" s="57">
        <f>SUM(I201:I202)</f>
        <v>424.54</v>
      </c>
      <c r="J203" s="127">
        <f>I203/$I$210</f>
        <v>1.01E-3</v>
      </c>
      <c r="K203" s="134"/>
      <c r="L203" s="94"/>
      <c r="M203" s="93"/>
      <c r="N203" s="93"/>
      <c r="O203" s="93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</row>
    <row r="204" spans="1:45" s="32" customFormat="1" ht="13.5" thickBot="1" x14ac:dyDescent="0.25">
      <c r="A204" s="33"/>
      <c r="B204" s="22"/>
      <c r="C204" s="222"/>
      <c r="D204" s="80"/>
      <c r="E204" s="80"/>
      <c r="F204" s="80"/>
      <c r="G204" s="106"/>
      <c r="H204" s="80"/>
      <c r="I204" s="109"/>
      <c r="J204" s="84"/>
      <c r="K204" s="134"/>
      <c r="L204" s="94"/>
      <c r="M204" s="93"/>
      <c r="N204" s="93"/>
      <c r="O204" s="93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</row>
    <row r="205" spans="1:45" s="32" customFormat="1" ht="13.5" thickBot="1" x14ac:dyDescent="0.25">
      <c r="A205" s="33"/>
      <c r="B205" s="22"/>
      <c r="C205" s="208" t="s">
        <v>46</v>
      </c>
      <c r="D205" s="280" t="s">
        <v>56</v>
      </c>
      <c r="E205" s="281"/>
      <c r="F205" s="281"/>
      <c r="G205" s="281"/>
      <c r="H205" s="281"/>
      <c r="I205" s="282"/>
      <c r="J205" s="47"/>
      <c r="K205" s="134"/>
      <c r="L205" s="94"/>
      <c r="M205" s="93"/>
      <c r="N205" s="93"/>
      <c r="O205" s="93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</row>
    <row r="206" spans="1:45" s="32" customFormat="1" ht="25.5" x14ac:dyDescent="0.2">
      <c r="A206" s="33"/>
      <c r="B206" s="22">
        <v>10849</v>
      </c>
      <c r="C206" s="206" t="s">
        <v>217</v>
      </c>
      <c r="D206" s="13" t="s">
        <v>57</v>
      </c>
      <c r="E206" s="21" t="s">
        <v>33</v>
      </c>
      <c r="F206" s="56">
        <v>1</v>
      </c>
      <c r="G206" s="38">
        <v>1481.16</v>
      </c>
      <c r="H206" s="38">
        <f t="shared" ref="H206:H207" si="47">TRUNC((G206*(1+$I$6)),2)</f>
        <v>1868.48</v>
      </c>
      <c r="I206" s="20">
        <f>F206*H206</f>
        <v>1868.48</v>
      </c>
      <c r="J206" s="128">
        <f>I206/$I$210</f>
        <v>4.4299999999999999E-3</v>
      </c>
      <c r="K206" s="134"/>
      <c r="L206" s="94"/>
      <c r="M206" s="93"/>
      <c r="N206" s="93"/>
      <c r="O206" s="93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</row>
    <row r="207" spans="1:45" s="32" customFormat="1" x14ac:dyDescent="0.2">
      <c r="A207" s="33"/>
      <c r="B207" s="22" t="s">
        <v>70</v>
      </c>
      <c r="C207" s="206" t="s">
        <v>218</v>
      </c>
      <c r="D207" s="13" t="s">
        <v>58</v>
      </c>
      <c r="E207" s="56" t="s">
        <v>32</v>
      </c>
      <c r="F207" s="56">
        <v>262</v>
      </c>
      <c r="G207" s="38">
        <v>2.61</v>
      </c>
      <c r="H207" s="38">
        <f t="shared" si="47"/>
        <v>3.29</v>
      </c>
      <c r="I207" s="20">
        <f>F207*H207</f>
        <v>861.98</v>
      </c>
      <c r="J207" s="128">
        <f>I207/$I$210</f>
        <v>2.0400000000000001E-3</v>
      </c>
      <c r="K207" s="134"/>
      <c r="L207" s="94"/>
      <c r="M207" s="93"/>
      <c r="N207" s="93"/>
      <c r="O207" s="93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</row>
    <row r="208" spans="1:45" s="32" customFormat="1" x14ac:dyDescent="0.2">
      <c r="A208" s="33"/>
      <c r="B208" s="22"/>
      <c r="C208" s="305" t="s">
        <v>256</v>
      </c>
      <c r="D208" s="305"/>
      <c r="E208" s="305"/>
      <c r="F208" s="305"/>
      <c r="G208" s="305"/>
      <c r="H208" s="305"/>
      <c r="I208" s="100">
        <f>SUM(I206:I207)</f>
        <v>2730.46</v>
      </c>
      <c r="J208" s="127">
        <f>I208/$I$210</f>
        <v>6.4700000000000001E-3</v>
      </c>
      <c r="K208" s="134"/>
      <c r="L208" s="94"/>
      <c r="M208" s="93"/>
      <c r="N208" s="93"/>
      <c r="O208" s="93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</row>
    <row r="209" spans="1:49" s="32" customFormat="1" x14ac:dyDescent="0.2">
      <c r="A209" s="30"/>
      <c r="B209" s="59"/>
      <c r="C209" s="232"/>
      <c r="D209" s="60"/>
      <c r="E209" s="61"/>
      <c r="F209" s="177"/>
      <c r="G209" s="75"/>
      <c r="H209" s="198"/>
      <c r="I209" s="63"/>
      <c r="J209" s="43"/>
      <c r="K209" s="134"/>
      <c r="L209" s="94"/>
      <c r="M209" s="93"/>
      <c r="N209" s="93"/>
      <c r="O209" s="93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</row>
    <row r="210" spans="1:49" s="32" customFormat="1" ht="15.75" x14ac:dyDescent="0.2">
      <c r="A210" s="30"/>
      <c r="B210" s="59"/>
      <c r="C210" s="233"/>
      <c r="D210" s="101"/>
      <c r="E210" s="101"/>
      <c r="F210" s="101"/>
      <c r="G210" s="102"/>
      <c r="H210" s="199" t="s">
        <v>213</v>
      </c>
      <c r="I210" s="103">
        <f>I15+I33+I37+I141+I150+I164+I186+I192+I198+I203+I208</f>
        <v>422186.32</v>
      </c>
      <c r="J210" s="43">
        <f>SUM(J15,J33,J37,J141,J150,J164,J186,J198,J203,J208,J192)</f>
        <v>1</v>
      </c>
      <c r="K210" s="134"/>
      <c r="L210" s="139"/>
      <c r="M210" s="93"/>
      <c r="N210" s="93"/>
      <c r="O210" s="93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</row>
    <row r="211" spans="1:49" s="32" customFormat="1" x14ac:dyDescent="0.2">
      <c r="A211" s="30"/>
      <c r="B211" s="59"/>
      <c r="C211" s="232"/>
      <c r="D211" s="60"/>
      <c r="E211" s="61"/>
      <c r="F211" s="177"/>
      <c r="G211" s="75"/>
      <c r="H211" s="198"/>
      <c r="I211" s="63"/>
      <c r="J211" s="43"/>
      <c r="K211" s="134"/>
      <c r="L211" s="170"/>
      <c r="M211" s="93"/>
      <c r="N211" s="93"/>
      <c r="O211" s="93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</row>
    <row r="212" spans="1:49" s="32" customFormat="1" x14ac:dyDescent="0.2">
      <c r="A212" s="30"/>
      <c r="B212" s="59"/>
      <c r="C212" s="232"/>
      <c r="D212" s="60"/>
      <c r="E212" s="61"/>
      <c r="F212" s="177"/>
      <c r="G212" s="75"/>
      <c r="H212" s="198"/>
      <c r="I212" s="63"/>
      <c r="J212" s="43"/>
      <c r="K212" s="134"/>
      <c r="L212" s="94"/>
      <c r="M212" s="93"/>
      <c r="N212" s="93"/>
      <c r="O212" s="93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</row>
    <row r="213" spans="1:49" s="32" customFormat="1" x14ac:dyDescent="0.2">
      <c r="A213" s="30"/>
      <c r="B213" s="59"/>
      <c r="C213" s="232"/>
      <c r="D213" s="60"/>
      <c r="E213" s="61"/>
      <c r="F213" s="177"/>
      <c r="G213" s="75"/>
      <c r="H213" s="198"/>
      <c r="I213" s="63"/>
      <c r="J213" s="43"/>
      <c r="K213" s="134"/>
      <c r="L213" s="94"/>
      <c r="M213" s="93"/>
      <c r="N213" s="93"/>
      <c r="O213" s="93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</row>
    <row r="214" spans="1:49" s="32" customFormat="1" x14ac:dyDescent="0.2">
      <c r="A214" s="30"/>
      <c r="B214" s="59"/>
      <c r="C214" s="232"/>
      <c r="D214" s="60"/>
      <c r="E214" s="61"/>
      <c r="F214" s="177"/>
      <c r="G214" s="75"/>
      <c r="H214" s="198"/>
      <c r="I214" s="63"/>
      <c r="J214" s="43"/>
      <c r="K214" s="134"/>
      <c r="L214" s="94"/>
      <c r="M214" s="93"/>
      <c r="N214" s="93"/>
      <c r="O214" s="93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</row>
    <row r="215" spans="1:49" s="32" customFormat="1" x14ac:dyDescent="0.2">
      <c r="A215" s="30"/>
      <c r="B215" s="59"/>
      <c r="C215" s="234"/>
      <c r="D215" s="58"/>
      <c r="E215" s="58"/>
      <c r="F215" s="58"/>
      <c r="G215" s="76"/>
      <c r="H215" s="58"/>
      <c r="I215" s="64"/>
      <c r="J215" s="43"/>
      <c r="K215" s="134"/>
      <c r="L215" s="94"/>
      <c r="M215" s="93"/>
      <c r="N215" s="93"/>
      <c r="O215" s="93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</row>
    <row r="216" spans="1:49" s="32" customFormat="1" x14ac:dyDescent="0.2">
      <c r="A216" s="30"/>
      <c r="B216" s="59"/>
      <c r="C216" s="235"/>
      <c r="D216" s="34" t="s">
        <v>28</v>
      </c>
      <c r="E216" s="37"/>
      <c r="F216" s="178"/>
      <c r="G216" s="77"/>
      <c r="H216" s="200"/>
      <c r="I216" s="48">
        <f t="shared" ref="I216:I222" si="48">IF(B216=0,0,F216*G216)</f>
        <v>0</v>
      </c>
      <c r="J216" s="43"/>
      <c r="K216" s="134"/>
      <c r="L216" s="94"/>
      <c r="M216" s="93"/>
      <c r="N216" s="93"/>
      <c r="O216" s="93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</row>
    <row r="217" spans="1:49" s="32" customFormat="1" x14ac:dyDescent="0.2">
      <c r="A217" s="30"/>
      <c r="B217" s="59"/>
      <c r="C217" s="235"/>
      <c r="D217" s="35" t="s">
        <v>60</v>
      </c>
      <c r="E217" s="37"/>
      <c r="F217" s="178"/>
      <c r="G217" s="77"/>
      <c r="H217" s="200"/>
      <c r="I217" s="48">
        <f t="shared" si="48"/>
        <v>0</v>
      </c>
      <c r="J217" s="43"/>
      <c r="K217" s="134"/>
      <c r="L217" s="94"/>
      <c r="M217" s="93"/>
      <c r="N217" s="93"/>
      <c r="O217" s="93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</row>
    <row r="218" spans="1:49" s="32" customFormat="1" x14ac:dyDescent="0.2">
      <c r="A218" s="30"/>
      <c r="B218" s="59"/>
      <c r="C218" s="235"/>
      <c r="D218" s="110" t="s">
        <v>61</v>
      </c>
      <c r="E218" s="37"/>
      <c r="F218" s="178"/>
      <c r="G218" s="77"/>
      <c r="H218" s="200"/>
      <c r="I218" s="48">
        <f t="shared" si="48"/>
        <v>0</v>
      </c>
      <c r="J218" s="43"/>
      <c r="K218" s="134"/>
      <c r="L218" s="94"/>
      <c r="M218" s="93"/>
      <c r="N218" s="93"/>
      <c r="O218" s="93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</row>
    <row r="219" spans="1:49" s="32" customFormat="1" x14ac:dyDescent="0.2">
      <c r="A219" s="30"/>
      <c r="B219" s="59"/>
      <c r="C219" s="235"/>
      <c r="D219" s="110" t="s">
        <v>29</v>
      </c>
      <c r="E219" s="37"/>
      <c r="F219" s="178"/>
      <c r="G219" s="77"/>
      <c r="H219" s="200"/>
      <c r="I219" s="48">
        <f t="shared" si="48"/>
        <v>0</v>
      </c>
      <c r="J219" s="43"/>
      <c r="K219" s="134"/>
      <c r="L219" s="94"/>
      <c r="M219" s="93"/>
      <c r="N219" s="93"/>
      <c r="O219" s="93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</row>
    <row r="220" spans="1:49" s="32" customFormat="1" x14ac:dyDescent="0.2">
      <c r="A220" s="30"/>
      <c r="B220" s="62"/>
      <c r="C220" s="230"/>
      <c r="D220" s="36"/>
      <c r="E220" s="36"/>
      <c r="F220" s="179"/>
      <c r="G220" s="78"/>
      <c r="H220" s="201"/>
      <c r="I220" s="49">
        <f t="shared" si="48"/>
        <v>0</v>
      </c>
      <c r="J220" s="99"/>
      <c r="K220" s="134"/>
      <c r="L220" s="94"/>
      <c r="M220" s="93"/>
      <c r="N220" s="93"/>
      <c r="O220" s="93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</row>
    <row r="221" spans="1:49" s="32" customFormat="1" x14ac:dyDescent="0.2">
      <c r="A221" s="33"/>
      <c r="B221" s="82"/>
      <c r="C221" s="236"/>
      <c r="D221" s="89"/>
      <c r="E221" s="89"/>
      <c r="F221" s="178"/>
      <c r="G221" s="77"/>
      <c r="H221" s="200"/>
      <c r="I221" s="90">
        <f t="shared" si="48"/>
        <v>0</v>
      </c>
      <c r="J221" s="91"/>
      <c r="K221" s="93"/>
      <c r="L221" s="94"/>
      <c r="M221" s="93"/>
      <c r="N221" s="93"/>
      <c r="O221" s="93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</row>
    <row r="222" spans="1:49" x14ac:dyDescent="0.2">
      <c r="B222" s="82"/>
      <c r="C222" s="236"/>
      <c r="D222" s="89"/>
      <c r="E222" s="89"/>
      <c r="F222" s="178"/>
      <c r="G222" s="77"/>
      <c r="H222" s="200"/>
      <c r="I222" s="90">
        <f t="shared" si="48"/>
        <v>0</v>
      </c>
      <c r="J222" s="96"/>
      <c r="K222" s="97"/>
      <c r="AT222" s="97"/>
      <c r="AU222" s="97"/>
      <c r="AV222" s="97"/>
      <c r="AW222" s="97"/>
    </row>
    <row r="223" spans="1:49" x14ac:dyDescent="0.2">
      <c r="B223" s="113"/>
      <c r="C223" s="236"/>
      <c r="D223" s="129"/>
      <c r="E223" s="61"/>
      <c r="F223" s="180"/>
      <c r="G223" s="115"/>
      <c r="H223" s="202"/>
      <c r="I223" s="98"/>
      <c r="J223" s="96"/>
      <c r="K223" s="97"/>
      <c r="AT223" s="97"/>
      <c r="AU223" s="97"/>
      <c r="AV223" s="97"/>
      <c r="AW223" s="97"/>
    </row>
    <row r="224" spans="1:49" x14ac:dyDescent="0.2">
      <c r="B224" s="113"/>
      <c r="C224" s="236"/>
      <c r="D224" s="114"/>
      <c r="E224" s="61"/>
      <c r="F224" s="180"/>
      <c r="G224" s="115"/>
      <c r="H224" s="202"/>
      <c r="I224" s="98"/>
      <c r="J224" s="96"/>
      <c r="K224" s="97"/>
      <c r="AT224" s="97"/>
      <c r="AU224" s="97"/>
      <c r="AV224" s="97"/>
      <c r="AW224" s="97"/>
    </row>
    <row r="225" spans="2:49" x14ac:dyDescent="0.2">
      <c r="B225" s="113"/>
      <c r="C225" s="236"/>
      <c r="D225" s="114"/>
      <c r="E225" s="61"/>
      <c r="F225" s="180"/>
      <c r="G225" s="115"/>
      <c r="H225" s="202"/>
      <c r="I225" s="98"/>
      <c r="J225" s="96"/>
      <c r="K225" s="97"/>
      <c r="AT225" s="97"/>
      <c r="AU225" s="97"/>
      <c r="AV225" s="97"/>
      <c r="AW225" s="97"/>
    </row>
    <row r="226" spans="2:49" x14ac:dyDescent="0.2">
      <c r="B226" s="116"/>
      <c r="C226" s="225"/>
      <c r="D226" s="117"/>
      <c r="E226" s="171"/>
      <c r="F226" s="181"/>
      <c r="G226" s="118"/>
      <c r="H226" s="203"/>
    </row>
    <row r="227" spans="2:49" x14ac:dyDescent="0.2">
      <c r="B227" s="116"/>
      <c r="C227" s="225"/>
      <c r="D227" s="117"/>
      <c r="E227" s="171"/>
      <c r="F227" s="181"/>
      <c r="G227" s="118"/>
      <c r="H227" s="203"/>
    </row>
    <row r="228" spans="2:49" x14ac:dyDescent="0.2">
      <c r="B228" s="116"/>
      <c r="C228" s="225"/>
      <c r="D228" s="117"/>
      <c r="E228" s="171"/>
      <c r="F228" s="181"/>
      <c r="G228" s="118"/>
      <c r="H228" s="203"/>
    </row>
    <row r="229" spans="2:49" x14ac:dyDescent="0.2">
      <c r="B229" s="116"/>
      <c r="C229" s="225"/>
      <c r="D229" s="117"/>
      <c r="E229" s="171"/>
      <c r="F229" s="181"/>
      <c r="G229" s="118"/>
      <c r="H229" s="203"/>
    </row>
    <row r="230" spans="2:49" x14ac:dyDescent="0.2">
      <c r="B230" s="116"/>
      <c r="C230" s="225"/>
      <c r="D230" s="117"/>
      <c r="E230" s="171"/>
      <c r="F230" s="181"/>
      <c r="G230" s="118"/>
      <c r="H230" s="203"/>
    </row>
    <row r="231" spans="2:49" x14ac:dyDescent="0.2">
      <c r="B231" s="116"/>
      <c r="C231" s="225"/>
      <c r="D231" s="117"/>
      <c r="E231" s="171"/>
      <c r="F231" s="181"/>
      <c r="G231" s="118"/>
      <c r="H231" s="203"/>
    </row>
    <row r="232" spans="2:49" x14ac:dyDescent="0.2">
      <c r="B232" s="116"/>
      <c r="C232" s="225"/>
      <c r="D232" s="117"/>
      <c r="E232" s="171"/>
      <c r="F232" s="181"/>
      <c r="G232" s="118"/>
      <c r="H232" s="203"/>
    </row>
    <row r="233" spans="2:49" x14ac:dyDescent="0.2">
      <c r="B233" s="116"/>
      <c r="C233" s="225"/>
      <c r="D233" s="117"/>
      <c r="E233" s="171"/>
      <c r="F233" s="181"/>
      <c r="G233" s="118"/>
      <c r="H233" s="203"/>
    </row>
    <row r="234" spans="2:49" x14ac:dyDescent="0.2">
      <c r="B234" s="116"/>
      <c r="C234" s="225"/>
      <c r="D234" s="117"/>
      <c r="E234" s="171"/>
      <c r="F234" s="181"/>
      <c r="G234" s="118"/>
      <c r="H234" s="203"/>
    </row>
    <row r="235" spans="2:49" x14ac:dyDescent="0.2">
      <c r="B235" s="116"/>
      <c r="C235" s="225"/>
      <c r="D235" s="117"/>
      <c r="E235" s="171"/>
      <c r="F235" s="181"/>
      <c r="G235" s="118"/>
      <c r="H235" s="203"/>
    </row>
    <row r="236" spans="2:49" x14ac:dyDescent="0.2">
      <c r="B236" s="116"/>
      <c r="C236" s="225"/>
      <c r="D236" s="117"/>
      <c r="E236" s="171"/>
      <c r="F236" s="181"/>
      <c r="G236" s="118"/>
      <c r="H236" s="203"/>
    </row>
    <row r="237" spans="2:49" x14ac:dyDescent="0.2">
      <c r="B237" s="116"/>
      <c r="C237" s="225"/>
      <c r="D237" s="117"/>
      <c r="E237" s="171"/>
      <c r="F237" s="181"/>
      <c r="G237" s="118"/>
      <c r="H237" s="203"/>
    </row>
    <row r="238" spans="2:49" x14ac:dyDescent="0.2">
      <c r="B238" s="116"/>
      <c r="C238" s="225"/>
      <c r="D238" s="117"/>
      <c r="E238" s="171"/>
      <c r="F238" s="181"/>
      <c r="G238" s="118"/>
      <c r="H238" s="203"/>
    </row>
    <row r="239" spans="2:49" x14ac:dyDescent="0.2">
      <c r="B239" s="116"/>
      <c r="C239" s="225"/>
      <c r="D239" s="117"/>
      <c r="E239" s="171"/>
      <c r="F239" s="181"/>
      <c r="G239" s="118"/>
      <c r="H239" s="203"/>
    </row>
    <row r="240" spans="2:49" x14ac:dyDescent="0.2">
      <c r="B240" s="116"/>
      <c r="C240" s="225"/>
      <c r="D240" s="117"/>
      <c r="E240" s="171"/>
      <c r="F240" s="181"/>
      <c r="G240" s="118"/>
      <c r="H240" s="203"/>
    </row>
    <row r="241" spans="2:8" x14ac:dyDescent="0.2">
      <c r="B241" s="116"/>
      <c r="C241" s="225"/>
      <c r="D241" s="117"/>
      <c r="E241" s="171"/>
      <c r="F241" s="181"/>
      <c r="G241" s="118"/>
      <c r="H241" s="203"/>
    </row>
    <row r="242" spans="2:8" x14ac:dyDescent="0.2">
      <c r="B242" s="116"/>
      <c r="C242" s="225"/>
      <c r="D242" s="117"/>
      <c r="E242" s="171"/>
      <c r="F242" s="181"/>
      <c r="G242" s="118"/>
      <c r="H242" s="203"/>
    </row>
    <row r="243" spans="2:8" x14ac:dyDescent="0.2">
      <c r="B243" s="116"/>
      <c r="C243" s="225"/>
      <c r="D243" s="117"/>
      <c r="E243" s="171"/>
      <c r="F243" s="181"/>
      <c r="G243" s="118"/>
      <c r="H243" s="203"/>
    </row>
    <row r="244" spans="2:8" x14ac:dyDescent="0.2">
      <c r="B244" s="116"/>
      <c r="C244" s="225"/>
      <c r="D244" s="117"/>
      <c r="E244" s="171"/>
      <c r="F244" s="181"/>
      <c r="G244" s="118"/>
      <c r="H244" s="203"/>
    </row>
    <row r="245" spans="2:8" x14ac:dyDescent="0.2">
      <c r="B245" s="116"/>
      <c r="C245" s="225"/>
      <c r="D245" s="117"/>
      <c r="E245" s="171"/>
      <c r="F245" s="181"/>
      <c r="G245" s="118"/>
      <c r="H245" s="203"/>
    </row>
    <row r="246" spans="2:8" x14ac:dyDescent="0.2">
      <c r="B246" s="116"/>
      <c r="C246" s="225"/>
      <c r="D246" s="117"/>
      <c r="E246" s="171"/>
      <c r="F246" s="181"/>
      <c r="G246" s="118"/>
      <c r="H246" s="203"/>
    </row>
    <row r="247" spans="2:8" x14ac:dyDescent="0.2">
      <c r="B247" s="116"/>
      <c r="C247" s="225"/>
      <c r="D247" s="117"/>
      <c r="E247" s="171"/>
      <c r="F247" s="181"/>
      <c r="G247" s="118"/>
      <c r="H247" s="203"/>
    </row>
    <row r="248" spans="2:8" x14ac:dyDescent="0.2">
      <c r="B248" s="116"/>
      <c r="C248" s="225"/>
      <c r="D248" s="117"/>
      <c r="E248" s="171"/>
      <c r="F248" s="181"/>
      <c r="G248" s="118"/>
      <c r="H248" s="203"/>
    </row>
    <row r="249" spans="2:8" x14ac:dyDescent="0.2">
      <c r="B249" s="116"/>
      <c r="C249" s="225"/>
      <c r="D249" s="117"/>
      <c r="E249" s="171"/>
      <c r="F249" s="181"/>
      <c r="G249" s="118"/>
      <c r="H249" s="203"/>
    </row>
    <row r="250" spans="2:8" x14ac:dyDescent="0.2">
      <c r="B250" s="116"/>
      <c r="C250" s="225"/>
      <c r="D250" s="117"/>
      <c r="E250" s="171"/>
      <c r="F250" s="181"/>
      <c r="G250" s="118"/>
      <c r="H250" s="203"/>
    </row>
    <row r="251" spans="2:8" x14ac:dyDescent="0.2">
      <c r="B251" s="116"/>
      <c r="C251" s="225"/>
      <c r="D251" s="117"/>
      <c r="E251" s="171"/>
      <c r="F251" s="181"/>
      <c r="G251" s="118"/>
      <c r="H251" s="203"/>
    </row>
    <row r="252" spans="2:8" x14ac:dyDescent="0.2">
      <c r="B252" s="116"/>
      <c r="C252" s="225"/>
      <c r="D252" s="117"/>
      <c r="E252" s="171"/>
      <c r="F252" s="181"/>
      <c r="G252" s="118"/>
      <c r="H252" s="203"/>
    </row>
    <row r="253" spans="2:8" x14ac:dyDescent="0.2">
      <c r="B253" s="116"/>
      <c r="C253" s="225"/>
      <c r="D253" s="117"/>
      <c r="E253" s="171"/>
      <c r="F253" s="181"/>
      <c r="G253" s="118"/>
      <c r="H253" s="203"/>
    </row>
    <row r="254" spans="2:8" x14ac:dyDescent="0.2">
      <c r="B254" s="116"/>
      <c r="C254" s="225"/>
      <c r="D254" s="117"/>
      <c r="E254" s="171"/>
      <c r="F254" s="181"/>
      <c r="G254" s="118"/>
      <c r="H254" s="203"/>
    </row>
    <row r="255" spans="2:8" x14ac:dyDescent="0.2">
      <c r="B255" s="116"/>
      <c r="C255" s="225"/>
      <c r="D255" s="117"/>
      <c r="E255" s="171"/>
      <c r="F255" s="181"/>
      <c r="G255" s="118"/>
      <c r="H255" s="203"/>
    </row>
    <row r="256" spans="2:8" x14ac:dyDescent="0.2">
      <c r="B256" s="116"/>
      <c r="C256" s="225"/>
      <c r="D256" s="117"/>
      <c r="E256" s="171"/>
      <c r="F256" s="181"/>
      <c r="G256" s="118"/>
      <c r="H256" s="203"/>
    </row>
    <row r="257" spans="2:8" x14ac:dyDescent="0.2">
      <c r="B257" s="116"/>
      <c r="C257" s="225"/>
      <c r="D257" s="117"/>
      <c r="E257" s="171"/>
      <c r="F257" s="181"/>
      <c r="G257" s="118"/>
      <c r="H257" s="203"/>
    </row>
    <row r="258" spans="2:8" x14ac:dyDescent="0.2">
      <c r="B258" s="116"/>
      <c r="C258" s="225"/>
      <c r="D258" s="117"/>
      <c r="E258" s="171"/>
      <c r="F258" s="181"/>
      <c r="G258" s="118"/>
      <c r="H258" s="203"/>
    </row>
    <row r="259" spans="2:8" x14ac:dyDescent="0.2">
      <c r="B259" s="116"/>
      <c r="C259" s="225"/>
      <c r="D259" s="117"/>
      <c r="E259" s="171"/>
      <c r="F259" s="181"/>
      <c r="G259" s="118"/>
      <c r="H259" s="203"/>
    </row>
    <row r="260" spans="2:8" x14ac:dyDescent="0.2">
      <c r="B260" s="116"/>
      <c r="C260" s="225"/>
      <c r="D260" s="117"/>
      <c r="E260" s="171"/>
      <c r="F260" s="181"/>
      <c r="G260" s="118"/>
      <c r="H260" s="203"/>
    </row>
    <row r="261" spans="2:8" x14ac:dyDescent="0.2">
      <c r="B261" s="116"/>
      <c r="C261" s="225"/>
      <c r="D261" s="117"/>
      <c r="E261" s="171"/>
      <c r="F261" s="181"/>
      <c r="G261" s="118"/>
      <c r="H261" s="203"/>
    </row>
    <row r="262" spans="2:8" x14ac:dyDescent="0.2">
      <c r="B262" s="116"/>
      <c r="C262" s="225"/>
      <c r="D262" s="117"/>
      <c r="E262" s="171"/>
      <c r="F262" s="181"/>
      <c r="G262" s="118"/>
      <c r="H262" s="203"/>
    </row>
    <row r="263" spans="2:8" x14ac:dyDescent="0.2">
      <c r="B263" s="116"/>
      <c r="C263" s="225"/>
      <c r="D263" s="117"/>
      <c r="E263" s="171"/>
      <c r="F263" s="181"/>
      <c r="G263" s="118"/>
      <c r="H263" s="203"/>
    </row>
    <row r="264" spans="2:8" x14ac:dyDescent="0.2">
      <c r="B264" s="116"/>
      <c r="C264" s="225"/>
      <c r="D264" s="117"/>
      <c r="E264" s="171"/>
      <c r="F264" s="181"/>
      <c r="G264" s="118"/>
      <c r="H264" s="203"/>
    </row>
    <row r="265" spans="2:8" x14ac:dyDescent="0.2">
      <c r="B265" s="116"/>
      <c r="C265" s="225"/>
      <c r="D265" s="117"/>
      <c r="E265" s="171"/>
      <c r="F265" s="181"/>
      <c r="G265" s="118"/>
      <c r="H265" s="203"/>
    </row>
    <row r="266" spans="2:8" x14ac:dyDescent="0.2">
      <c r="B266" s="116"/>
      <c r="C266" s="225"/>
      <c r="D266" s="117"/>
      <c r="E266" s="171"/>
      <c r="F266" s="181"/>
      <c r="G266" s="118"/>
      <c r="H266" s="203"/>
    </row>
    <row r="267" spans="2:8" x14ac:dyDescent="0.2">
      <c r="B267" s="116"/>
      <c r="C267" s="225"/>
      <c r="D267" s="117"/>
      <c r="E267" s="171"/>
      <c r="F267" s="181"/>
      <c r="G267" s="118"/>
      <c r="H267" s="203"/>
    </row>
    <row r="268" spans="2:8" x14ac:dyDescent="0.2">
      <c r="B268" s="116"/>
      <c r="C268" s="225"/>
      <c r="D268" s="117"/>
      <c r="E268" s="171"/>
      <c r="F268" s="181"/>
      <c r="G268" s="118"/>
      <c r="H268" s="203"/>
    </row>
    <row r="269" spans="2:8" x14ac:dyDescent="0.2">
      <c r="B269" s="116"/>
      <c r="C269" s="225"/>
      <c r="D269" s="117"/>
      <c r="E269" s="171"/>
      <c r="F269" s="181"/>
      <c r="G269" s="118"/>
      <c r="H269" s="203"/>
    </row>
    <row r="270" spans="2:8" x14ac:dyDescent="0.2">
      <c r="B270" s="116"/>
      <c r="C270" s="225"/>
      <c r="D270" s="117"/>
      <c r="E270" s="171"/>
      <c r="F270" s="181"/>
      <c r="G270" s="118"/>
      <c r="H270" s="203"/>
    </row>
    <row r="271" spans="2:8" x14ac:dyDescent="0.2">
      <c r="B271" s="116"/>
      <c r="C271" s="225"/>
      <c r="D271" s="117"/>
      <c r="E271" s="171"/>
      <c r="F271" s="181"/>
      <c r="G271" s="118"/>
      <c r="H271" s="203"/>
    </row>
    <row r="272" spans="2:8" x14ac:dyDescent="0.2">
      <c r="B272" s="116"/>
      <c r="C272" s="225"/>
      <c r="D272" s="117"/>
      <c r="E272" s="171"/>
      <c r="F272" s="181"/>
      <c r="G272" s="118"/>
      <c r="H272" s="203"/>
    </row>
    <row r="273" spans="2:8" x14ac:dyDescent="0.2">
      <c r="B273" s="116"/>
      <c r="C273" s="225"/>
      <c r="D273" s="117"/>
      <c r="E273" s="171"/>
      <c r="F273" s="181"/>
      <c r="G273" s="118"/>
      <c r="H273" s="203"/>
    </row>
    <row r="274" spans="2:8" x14ac:dyDescent="0.2">
      <c r="B274" s="116"/>
      <c r="C274" s="225"/>
      <c r="D274" s="117"/>
      <c r="E274" s="171"/>
      <c r="F274" s="181"/>
      <c r="G274" s="118"/>
      <c r="H274" s="203"/>
    </row>
    <row r="275" spans="2:8" x14ac:dyDescent="0.2">
      <c r="B275" s="116"/>
      <c r="C275" s="225"/>
      <c r="D275" s="117"/>
      <c r="E275" s="171"/>
      <c r="F275" s="181"/>
      <c r="G275" s="118"/>
      <c r="H275" s="203"/>
    </row>
    <row r="276" spans="2:8" x14ac:dyDescent="0.2">
      <c r="B276" s="116"/>
      <c r="C276" s="225"/>
      <c r="D276" s="117"/>
      <c r="E276" s="171"/>
      <c r="F276" s="181"/>
      <c r="G276" s="118"/>
      <c r="H276" s="203"/>
    </row>
    <row r="277" spans="2:8" x14ac:dyDescent="0.2">
      <c r="B277" s="116"/>
      <c r="C277" s="225"/>
      <c r="D277" s="117"/>
      <c r="E277" s="171"/>
      <c r="F277" s="181"/>
      <c r="G277" s="118"/>
      <c r="H277" s="203"/>
    </row>
    <row r="278" spans="2:8" x14ac:dyDescent="0.2">
      <c r="B278" s="116"/>
      <c r="C278" s="225"/>
      <c r="D278" s="117"/>
      <c r="E278" s="171"/>
      <c r="F278" s="181"/>
      <c r="G278" s="118"/>
      <c r="H278" s="203"/>
    </row>
    <row r="279" spans="2:8" x14ac:dyDescent="0.2">
      <c r="B279" s="116"/>
      <c r="C279" s="225"/>
      <c r="D279" s="117"/>
      <c r="E279" s="171"/>
      <c r="F279" s="181"/>
      <c r="G279" s="118"/>
      <c r="H279" s="203"/>
    </row>
    <row r="280" spans="2:8" x14ac:dyDescent="0.2">
      <c r="B280" s="116"/>
      <c r="C280" s="225"/>
      <c r="D280" s="117"/>
      <c r="E280" s="171"/>
      <c r="F280" s="181"/>
      <c r="G280" s="118"/>
      <c r="H280" s="203"/>
    </row>
    <row r="281" spans="2:8" x14ac:dyDescent="0.2">
      <c r="B281" s="116"/>
      <c r="C281" s="225"/>
      <c r="D281" s="117"/>
      <c r="E281" s="171"/>
      <c r="F281" s="181"/>
      <c r="G281" s="118"/>
      <c r="H281" s="203"/>
    </row>
    <row r="282" spans="2:8" x14ac:dyDescent="0.2">
      <c r="B282" s="116"/>
      <c r="C282" s="225"/>
      <c r="D282" s="117"/>
      <c r="E282" s="171"/>
      <c r="F282" s="181"/>
      <c r="G282" s="118"/>
      <c r="H282" s="203"/>
    </row>
    <row r="283" spans="2:8" x14ac:dyDescent="0.2">
      <c r="B283" s="116"/>
      <c r="C283" s="225"/>
      <c r="D283" s="117"/>
      <c r="E283" s="171"/>
      <c r="F283" s="181"/>
      <c r="G283" s="118"/>
      <c r="H283" s="203"/>
    </row>
    <row r="284" spans="2:8" x14ac:dyDescent="0.2">
      <c r="B284" s="116"/>
      <c r="C284" s="225"/>
      <c r="D284" s="117"/>
      <c r="E284" s="171"/>
      <c r="F284" s="181"/>
      <c r="G284" s="118"/>
      <c r="H284" s="203"/>
    </row>
    <row r="285" spans="2:8" x14ac:dyDescent="0.2">
      <c r="B285" s="116"/>
      <c r="C285" s="225"/>
      <c r="D285" s="117"/>
      <c r="E285" s="171"/>
      <c r="F285" s="181"/>
      <c r="G285" s="118"/>
      <c r="H285" s="203"/>
    </row>
    <row r="286" spans="2:8" x14ac:dyDescent="0.2">
      <c r="B286" s="116"/>
      <c r="C286" s="225"/>
      <c r="D286" s="117"/>
      <c r="E286" s="171"/>
      <c r="F286" s="181"/>
      <c r="G286" s="118"/>
      <c r="H286" s="203"/>
    </row>
    <row r="287" spans="2:8" x14ac:dyDescent="0.2">
      <c r="B287" s="116"/>
      <c r="C287" s="225"/>
      <c r="D287" s="117"/>
      <c r="E287" s="171"/>
      <c r="F287" s="181"/>
      <c r="G287" s="118"/>
      <c r="H287" s="203"/>
    </row>
    <row r="288" spans="2:8" x14ac:dyDescent="0.2">
      <c r="B288" s="116"/>
      <c r="C288" s="225"/>
      <c r="D288" s="117"/>
      <c r="E288" s="171"/>
      <c r="F288" s="181"/>
      <c r="G288" s="118"/>
      <c r="H288" s="203"/>
    </row>
    <row r="289" spans="2:8" x14ac:dyDescent="0.2">
      <c r="B289" s="116"/>
      <c r="C289" s="225"/>
      <c r="D289" s="117"/>
      <c r="E289" s="171"/>
      <c r="F289" s="181"/>
      <c r="G289" s="118"/>
      <c r="H289" s="203"/>
    </row>
    <row r="290" spans="2:8" x14ac:dyDescent="0.2">
      <c r="B290" s="116"/>
      <c r="C290" s="225"/>
      <c r="D290" s="117"/>
      <c r="E290" s="171"/>
      <c r="F290" s="181"/>
      <c r="G290" s="118"/>
      <c r="H290" s="203"/>
    </row>
    <row r="291" spans="2:8" x14ac:dyDescent="0.2">
      <c r="B291" s="116"/>
      <c r="C291" s="225"/>
      <c r="D291" s="117"/>
      <c r="E291" s="171"/>
      <c r="F291" s="181"/>
      <c r="G291" s="118"/>
      <c r="H291" s="203"/>
    </row>
    <row r="292" spans="2:8" x14ac:dyDescent="0.2">
      <c r="B292" s="116"/>
      <c r="C292" s="225"/>
      <c r="D292" s="117"/>
      <c r="E292" s="171"/>
      <c r="F292" s="181"/>
      <c r="G292" s="118"/>
      <c r="H292" s="203"/>
    </row>
    <row r="293" spans="2:8" x14ac:dyDescent="0.2">
      <c r="B293" s="116"/>
      <c r="C293" s="225"/>
      <c r="D293" s="117"/>
      <c r="E293" s="171"/>
      <c r="F293" s="181"/>
      <c r="G293" s="118"/>
      <c r="H293" s="203"/>
    </row>
    <row r="294" spans="2:8" x14ac:dyDescent="0.2">
      <c r="B294" s="116"/>
      <c r="C294" s="225"/>
      <c r="D294" s="117"/>
      <c r="E294" s="171"/>
      <c r="F294" s="181"/>
      <c r="G294" s="118"/>
      <c r="H294" s="203"/>
    </row>
    <row r="295" spans="2:8" x14ac:dyDescent="0.2">
      <c r="B295" s="116"/>
      <c r="C295" s="225"/>
      <c r="D295" s="117"/>
      <c r="E295" s="171"/>
      <c r="F295" s="181"/>
      <c r="G295" s="118"/>
      <c r="H295" s="203"/>
    </row>
    <row r="296" spans="2:8" x14ac:dyDescent="0.2">
      <c r="B296" s="116"/>
      <c r="C296" s="225"/>
      <c r="D296" s="117"/>
      <c r="E296" s="171"/>
      <c r="F296" s="181"/>
      <c r="G296" s="118"/>
      <c r="H296" s="203"/>
    </row>
    <row r="297" spans="2:8" x14ac:dyDescent="0.2">
      <c r="B297" s="116"/>
      <c r="C297" s="225"/>
      <c r="D297" s="117"/>
      <c r="E297" s="171"/>
      <c r="F297" s="181"/>
      <c r="G297" s="118"/>
      <c r="H297" s="203"/>
    </row>
    <row r="298" spans="2:8" x14ac:dyDescent="0.2">
      <c r="B298" s="116"/>
      <c r="C298" s="225"/>
      <c r="D298" s="117"/>
      <c r="E298" s="171"/>
      <c r="F298" s="181"/>
      <c r="G298" s="118"/>
      <c r="H298" s="203"/>
    </row>
    <row r="299" spans="2:8" x14ac:dyDescent="0.2">
      <c r="B299" s="116"/>
      <c r="C299" s="225"/>
      <c r="D299" s="117"/>
      <c r="E299" s="171"/>
      <c r="F299" s="181"/>
      <c r="G299" s="118"/>
      <c r="H299" s="203"/>
    </row>
    <row r="300" spans="2:8" x14ac:dyDescent="0.2">
      <c r="B300" s="116"/>
      <c r="C300" s="225"/>
      <c r="D300" s="117"/>
      <c r="E300" s="171"/>
      <c r="F300" s="181"/>
      <c r="G300" s="118"/>
      <c r="H300" s="203"/>
    </row>
    <row r="301" spans="2:8" x14ac:dyDescent="0.2">
      <c r="B301" s="116"/>
      <c r="C301" s="225"/>
      <c r="D301" s="117"/>
      <c r="E301" s="171"/>
      <c r="F301" s="181"/>
      <c r="G301" s="118"/>
      <c r="H301" s="203"/>
    </row>
    <row r="302" spans="2:8" x14ac:dyDescent="0.2">
      <c r="B302" s="116"/>
      <c r="C302" s="225"/>
      <c r="D302" s="117"/>
      <c r="E302" s="171"/>
      <c r="F302" s="181"/>
      <c r="G302" s="118"/>
      <c r="H302" s="203"/>
    </row>
    <row r="303" spans="2:8" x14ac:dyDescent="0.2">
      <c r="B303" s="116"/>
      <c r="C303" s="225"/>
      <c r="D303" s="117"/>
      <c r="E303" s="171"/>
      <c r="F303" s="181"/>
      <c r="G303" s="118"/>
      <c r="H303" s="203"/>
    </row>
    <row r="304" spans="2:8" x14ac:dyDescent="0.2">
      <c r="B304" s="116"/>
      <c r="C304" s="225"/>
      <c r="D304" s="117"/>
      <c r="E304" s="171"/>
      <c r="F304" s="181"/>
      <c r="G304" s="118"/>
      <c r="H304" s="203"/>
    </row>
    <row r="305" spans="2:8" x14ac:dyDescent="0.2">
      <c r="B305" s="116"/>
      <c r="C305" s="225"/>
      <c r="D305" s="117"/>
      <c r="E305" s="171"/>
      <c r="F305" s="181"/>
      <c r="G305" s="118"/>
      <c r="H305" s="203"/>
    </row>
    <row r="306" spans="2:8" x14ac:dyDescent="0.2">
      <c r="B306" s="116"/>
      <c r="C306" s="225"/>
      <c r="D306" s="117"/>
      <c r="E306" s="171"/>
      <c r="F306" s="181"/>
      <c r="G306" s="118"/>
      <c r="H306" s="203"/>
    </row>
    <row r="307" spans="2:8" x14ac:dyDescent="0.2">
      <c r="B307" s="116"/>
      <c r="C307" s="225"/>
      <c r="D307" s="117"/>
      <c r="E307" s="171"/>
      <c r="F307" s="181"/>
      <c r="G307" s="118"/>
      <c r="H307" s="203"/>
    </row>
    <row r="308" spans="2:8" x14ac:dyDescent="0.2">
      <c r="B308" s="116"/>
      <c r="C308" s="225"/>
      <c r="D308" s="117"/>
      <c r="E308" s="171"/>
      <c r="F308" s="181"/>
      <c r="G308" s="118"/>
      <c r="H308" s="203"/>
    </row>
    <row r="309" spans="2:8" x14ac:dyDescent="0.2">
      <c r="B309" s="116"/>
      <c r="C309" s="225"/>
      <c r="D309" s="117"/>
      <c r="E309" s="171"/>
      <c r="F309" s="181"/>
      <c r="G309" s="118"/>
      <c r="H309" s="203"/>
    </row>
    <row r="310" spans="2:8" x14ac:dyDescent="0.2">
      <c r="B310" s="116"/>
      <c r="C310" s="225"/>
      <c r="D310" s="117"/>
      <c r="E310" s="171"/>
      <c r="F310" s="181"/>
      <c r="G310" s="118"/>
      <c r="H310" s="203"/>
    </row>
    <row r="311" spans="2:8" x14ac:dyDescent="0.2">
      <c r="B311" s="116"/>
      <c r="C311" s="225"/>
      <c r="D311" s="117"/>
      <c r="E311" s="171"/>
      <c r="F311" s="181"/>
      <c r="G311" s="118"/>
      <c r="H311" s="203"/>
    </row>
    <row r="312" spans="2:8" x14ac:dyDescent="0.2">
      <c r="B312" s="116"/>
      <c r="C312" s="225"/>
      <c r="D312" s="117"/>
      <c r="E312" s="171"/>
      <c r="F312" s="181"/>
      <c r="G312" s="118"/>
      <c r="H312" s="203"/>
    </row>
    <row r="313" spans="2:8" x14ac:dyDescent="0.2">
      <c r="B313" s="116"/>
      <c r="C313" s="225"/>
      <c r="D313" s="117"/>
      <c r="E313" s="171"/>
      <c r="F313" s="181"/>
      <c r="G313" s="118"/>
      <c r="H313" s="203"/>
    </row>
    <row r="314" spans="2:8" x14ac:dyDescent="0.2">
      <c r="B314" s="116"/>
      <c r="C314" s="225"/>
      <c r="D314" s="117"/>
      <c r="E314" s="171"/>
      <c r="F314" s="181"/>
      <c r="G314" s="118"/>
      <c r="H314" s="203"/>
    </row>
    <row r="315" spans="2:8" x14ac:dyDescent="0.2">
      <c r="B315" s="116"/>
      <c r="C315" s="225"/>
      <c r="D315" s="117"/>
      <c r="E315" s="171"/>
      <c r="F315" s="181"/>
      <c r="G315" s="118"/>
      <c r="H315" s="203"/>
    </row>
    <row r="316" spans="2:8" x14ac:dyDescent="0.2">
      <c r="B316" s="116"/>
      <c r="C316" s="225"/>
      <c r="D316" s="117"/>
      <c r="E316" s="171"/>
      <c r="F316" s="181"/>
      <c r="G316" s="118"/>
      <c r="H316" s="203"/>
    </row>
    <row r="317" spans="2:8" x14ac:dyDescent="0.2">
      <c r="B317" s="116"/>
      <c r="C317" s="225"/>
      <c r="D317" s="117"/>
      <c r="E317" s="171"/>
      <c r="F317" s="181"/>
      <c r="G317" s="118"/>
      <c r="H317" s="203"/>
    </row>
    <row r="318" spans="2:8" x14ac:dyDescent="0.2">
      <c r="B318" s="116"/>
      <c r="C318" s="225"/>
      <c r="D318" s="117"/>
      <c r="E318" s="171"/>
      <c r="F318" s="181"/>
      <c r="G318" s="118"/>
      <c r="H318" s="203"/>
    </row>
    <row r="319" spans="2:8" x14ac:dyDescent="0.2">
      <c r="B319" s="116"/>
      <c r="C319" s="225"/>
      <c r="D319" s="117"/>
      <c r="E319" s="171"/>
      <c r="F319" s="181"/>
      <c r="G319" s="118"/>
      <c r="H319" s="203"/>
    </row>
    <row r="320" spans="2:8" x14ac:dyDescent="0.2">
      <c r="B320" s="116"/>
      <c r="C320" s="225"/>
      <c r="D320" s="117"/>
      <c r="E320" s="171"/>
      <c r="F320" s="181"/>
      <c r="G320" s="118"/>
      <c r="H320" s="203"/>
    </row>
    <row r="321" spans="2:8" x14ac:dyDescent="0.2">
      <c r="B321" s="116"/>
      <c r="C321" s="225"/>
      <c r="D321" s="117"/>
      <c r="E321" s="171"/>
      <c r="F321" s="181"/>
      <c r="G321" s="118"/>
      <c r="H321" s="203"/>
    </row>
    <row r="322" spans="2:8" x14ac:dyDescent="0.2">
      <c r="B322" s="116"/>
      <c r="C322" s="225"/>
      <c r="D322" s="117"/>
      <c r="E322" s="171"/>
      <c r="F322" s="181"/>
      <c r="G322" s="118"/>
      <c r="H322" s="203"/>
    </row>
    <row r="323" spans="2:8" x14ac:dyDescent="0.2">
      <c r="B323" s="116"/>
      <c r="C323" s="225"/>
      <c r="D323" s="117"/>
      <c r="E323" s="171"/>
      <c r="F323" s="181"/>
      <c r="G323" s="118"/>
      <c r="H323" s="203"/>
    </row>
    <row r="324" spans="2:8" x14ac:dyDescent="0.2">
      <c r="B324" s="116"/>
      <c r="C324" s="225"/>
      <c r="D324" s="117"/>
      <c r="E324" s="171"/>
      <c r="F324" s="181"/>
      <c r="G324" s="118"/>
      <c r="H324" s="203"/>
    </row>
    <row r="325" spans="2:8" x14ac:dyDescent="0.2">
      <c r="B325" s="116"/>
      <c r="C325" s="225"/>
      <c r="D325" s="117"/>
      <c r="E325" s="171"/>
      <c r="F325" s="181"/>
      <c r="G325" s="118"/>
      <c r="H325" s="203"/>
    </row>
    <row r="326" spans="2:8" x14ac:dyDescent="0.2">
      <c r="B326" s="116"/>
      <c r="C326" s="225"/>
      <c r="D326" s="117"/>
      <c r="E326" s="171"/>
      <c r="F326" s="181"/>
      <c r="G326" s="118"/>
      <c r="H326" s="203"/>
    </row>
    <row r="327" spans="2:8" x14ac:dyDescent="0.2">
      <c r="B327" s="116"/>
      <c r="C327" s="225"/>
      <c r="D327" s="117"/>
      <c r="E327" s="171"/>
      <c r="F327" s="181"/>
      <c r="G327" s="118"/>
      <c r="H327" s="203"/>
    </row>
    <row r="328" spans="2:8" x14ac:dyDescent="0.2">
      <c r="B328" s="116"/>
      <c r="C328" s="225"/>
      <c r="D328" s="117"/>
      <c r="E328" s="171"/>
      <c r="F328" s="181"/>
      <c r="G328" s="118"/>
      <c r="H328" s="203"/>
    </row>
    <row r="329" spans="2:8" x14ac:dyDescent="0.2">
      <c r="B329" s="116"/>
      <c r="C329" s="225"/>
      <c r="D329" s="117"/>
      <c r="E329" s="171"/>
      <c r="F329" s="181"/>
      <c r="G329" s="118"/>
      <c r="H329" s="203"/>
    </row>
    <row r="330" spans="2:8" x14ac:dyDescent="0.2">
      <c r="B330" s="116"/>
      <c r="C330" s="225"/>
      <c r="D330" s="117"/>
      <c r="E330" s="171"/>
      <c r="F330" s="181"/>
      <c r="G330" s="118"/>
      <c r="H330" s="203"/>
    </row>
    <row r="331" spans="2:8" x14ac:dyDescent="0.2">
      <c r="B331" s="116"/>
      <c r="C331" s="225"/>
      <c r="D331" s="117"/>
      <c r="E331" s="171"/>
      <c r="F331" s="181"/>
      <c r="G331" s="118"/>
      <c r="H331" s="203"/>
    </row>
    <row r="332" spans="2:8" x14ac:dyDescent="0.2">
      <c r="B332" s="116"/>
      <c r="C332" s="225"/>
      <c r="D332" s="117"/>
      <c r="E332" s="171"/>
      <c r="F332" s="181"/>
      <c r="G332" s="118"/>
      <c r="H332" s="203"/>
    </row>
    <row r="333" spans="2:8" x14ac:dyDescent="0.2">
      <c r="B333" s="116"/>
      <c r="C333" s="225"/>
      <c r="D333" s="117"/>
      <c r="E333" s="171"/>
      <c r="F333" s="181"/>
      <c r="G333" s="118"/>
      <c r="H333" s="203"/>
    </row>
    <row r="334" spans="2:8" x14ac:dyDescent="0.2">
      <c r="B334" s="116"/>
      <c r="C334" s="225"/>
      <c r="D334" s="117"/>
      <c r="E334" s="171"/>
      <c r="F334" s="181"/>
      <c r="G334" s="118"/>
      <c r="H334" s="203"/>
    </row>
    <row r="335" spans="2:8" x14ac:dyDescent="0.2">
      <c r="B335" s="116"/>
      <c r="C335" s="225"/>
      <c r="D335" s="117"/>
      <c r="E335" s="171"/>
      <c r="F335" s="181"/>
      <c r="G335" s="118"/>
      <c r="H335" s="203"/>
    </row>
    <row r="336" spans="2:8" x14ac:dyDescent="0.2">
      <c r="B336" s="116"/>
      <c r="C336" s="225"/>
      <c r="D336" s="117"/>
      <c r="E336" s="171"/>
      <c r="F336" s="181"/>
      <c r="G336" s="118"/>
      <c r="H336" s="203"/>
    </row>
    <row r="337" spans="2:8" x14ac:dyDescent="0.2">
      <c r="B337" s="116"/>
      <c r="C337" s="225"/>
      <c r="D337" s="117"/>
      <c r="E337" s="171"/>
      <c r="F337" s="181"/>
      <c r="G337" s="118"/>
      <c r="H337" s="203"/>
    </row>
    <row r="338" spans="2:8" x14ac:dyDescent="0.2">
      <c r="B338" s="116"/>
      <c r="C338" s="225"/>
      <c r="D338" s="117"/>
      <c r="E338" s="171"/>
      <c r="F338" s="181"/>
      <c r="G338" s="118"/>
      <c r="H338" s="203"/>
    </row>
    <row r="339" spans="2:8" x14ac:dyDescent="0.2">
      <c r="B339" s="116"/>
      <c r="C339" s="225"/>
      <c r="D339" s="117"/>
      <c r="E339" s="171"/>
      <c r="F339" s="181"/>
      <c r="G339" s="118"/>
      <c r="H339" s="203"/>
    </row>
    <row r="340" spans="2:8" x14ac:dyDescent="0.2">
      <c r="B340" s="116"/>
      <c r="C340" s="225"/>
      <c r="D340" s="117"/>
      <c r="E340" s="171"/>
      <c r="F340" s="181"/>
      <c r="G340" s="118"/>
      <c r="H340" s="203"/>
    </row>
    <row r="341" spans="2:8" x14ac:dyDescent="0.2">
      <c r="B341" s="116"/>
      <c r="C341" s="225"/>
      <c r="D341" s="117"/>
      <c r="E341" s="171"/>
      <c r="F341" s="181"/>
      <c r="G341" s="118"/>
      <c r="H341" s="203"/>
    </row>
    <row r="342" spans="2:8" x14ac:dyDescent="0.2">
      <c r="B342" s="116"/>
      <c r="C342" s="225"/>
      <c r="D342" s="117"/>
      <c r="E342" s="171"/>
      <c r="F342" s="181"/>
      <c r="G342" s="118"/>
      <c r="H342" s="203"/>
    </row>
    <row r="343" spans="2:8" x14ac:dyDescent="0.2">
      <c r="B343" s="116"/>
      <c r="C343" s="225"/>
      <c r="D343" s="117"/>
      <c r="E343" s="171"/>
      <c r="F343" s="181"/>
      <c r="G343" s="118"/>
      <c r="H343" s="203"/>
    </row>
    <row r="344" spans="2:8" x14ac:dyDescent="0.2">
      <c r="B344" s="116"/>
      <c r="C344" s="225"/>
      <c r="D344" s="117"/>
      <c r="E344" s="171"/>
      <c r="F344" s="181"/>
      <c r="G344" s="118"/>
      <c r="H344" s="203"/>
    </row>
    <row r="345" spans="2:8" x14ac:dyDescent="0.2">
      <c r="B345" s="116"/>
      <c r="C345" s="225"/>
      <c r="D345" s="117"/>
      <c r="E345" s="171"/>
      <c r="F345" s="181"/>
      <c r="G345" s="118"/>
      <c r="H345" s="203"/>
    </row>
    <row r="346" spans="2:8" x14ac:dyDescent="0.2">
      <c r="B346" s="116"/>
      <c r="C346" s="225"/>
      <c r="D346" s="117"/>
      <c r="E346" s="171"/>
      <c r="F346" s="181"/>
      <c r="G346" s="118"/>
      <c r="H346" s="203"/>
    </row>
    <row r="347" spans="2:8" x14ac:dyDescent="0.2">
      <c r="B347" s="116"/>
      <c r="C347" s="225"/>
      <c r="D347" s="117"/>
      <c r="E347" s="171"/>
      <c r="F347" s="181"/>
      <c r="G347" s="118"/>
      <c r="H347" s="203"/>
    </row>
    <row r="348" spans="2:8" x14ac:dyDescent="0.2">
      <c r="B348" s="116"/>
      <c r="C348" s="225"/>
      <c r="D348" s="117"/>
      <c r="E348" s="171"/>
      <c r="F348" s="181"/>
      <c r="G348" s="118"/>
      <c r="H348" s="203"/>
    </row>
    <row r="349" spans="2:8" x14ac:dyDescent="0.2">
      <c r="B349" s="116"/>
      <c r="C349" s="225"/>
      <c r="D349" s="117"/>
      <c r="E349" s="171"/>
      <c r="F349" s="181"/>
      <c r="G349" s="118"/>
      <c r="H349" s="203"/>
    </row>
    <row r="350" spans="2:8" x14ac:dyDescent="0.2">
      <c r="B350" s="116"/>
      <c r="C350" s="225"/>
      <c r="D350" s="117"/>
      <c r="E350" s="171"/>
      <c r="F350" s="181"/>
      <c r="G350" s="118"/>
      <c r="H350" s="203"/>
    </row>
    <row r="351" spans="2:8" x14ac:dyDescent="0.2">
      <c r="B351" s="116"/>
      <c r="C351" s="225"/>
      <c r="D351" s="117"/>
      <c r="E351" s="171"/>
      <c r="F351" s="181"/>
      <c r="G351" s="118"/>
      <c r="H351" s="203"/>
    </row>
    <row r="352" spans="2:8" x14ac:dyDescent="0.2">
      <c r="B352" s="116"/>
      <c r="C352" s="225"/>
      <c r="D352" s="117"/>
      <c r="E352" s="171"/>
      <c r="F352" s="181"/>
      <c r="G352" s="118"/>
      <c r="H352" s="203"/>
    </row>
    <row r="353" spans="2:8" x14ac:dyDescent="0.2">
      <c r="B353" s="116"/>
      <c r="C353" s="225"/>
      <c r="D353" s="117"/>
      <c r="E353" s="171"/>
      <c r="F353" s="181"/>
      <c r="G353" s="118"/>
      <c r="H353" s="203"/>
    </row>
    <row r="354" spans="2:8" x14ac:dyDescent="0.2">
      <c r="B354" s="116"/>
      <c r="C354" s="225"/>
      <c r="D354" s="117"/>
      <c r="E354" s="171"/>
      <c r="F354" s="181"/>
      <c r="G354" s="118"/>
      <c r="H354" s="203"/>
    </row>
    <row r="355" spans="2:8" x14ac:dyDescent="0.2">
      <c r="B355" s="116"/>
      <c r="C355" s="225"/>
      <c r="D355" s="117"/>
      <c r="E355" s="171"/>
      <c r="F355" s="181"/>
      <c r="G355" s="118"/>
      <c r="H355" s="203"/>
    </row>
    <row r="356" spans="2:8" x14ac:dyDescent="0.2">
      <c r="B356" s="116"/>
      <c r="C356" s="225"/>
      <c r="D356" s="117"/>
      <c r="E356" s="171"/>
      <c r="F356" s="181"/>
      <c r="G356" s="118"/>
      <c r="H356" s="203"/>
    </row>
    <row r="357" spans="2:8" x14ac:dyDescent="0.2">
      <c r="B357" s="116"/>
      <c r="C357" s="225"/>
      <c r="D357" s="117"/>
      <c r="E357" s="171"/>
      <c r="F357" s="181"/>
      <c r="G357" s="118"/>
      <c r="H357" s="203"/>
    </row>
    <row r="358" spans="2:8" x14ac:dyDescent="0.2">
      <c r="B358" s="116"/>
      <c r="C358" s="225"/>
      <c r="D358" s="117"/>
      <c r="E358" s="171"/>
      <c r="F358" s="181"/>
      <c r="G358" s="118"/>
      <c r="H358" s="203"/>
    </row>
    <row r="359" spans="2:8" x14ac:dyDescent="0.2">
      <c r="B359" s="116"/>
      <c r="C359" s="225"/>
      <c r="D359" s="117"/>
      <c r="E359" s="171"/>
      <c r="F359" s="181"/>
      <c r="G359" s="118"/>
      <c r="H359" s="203"/>
    </row>
    <row r="360" spans="2:8" x14ac:dyDescent="0.2">
      <c r="B360" s="116"/>
      <c r="C360" s="225"/>
      <c r="D360" s="117"/>
      <c r="E360" s="171"/>
      <c r="F360" s="181"/>
      <c r="G360" s="118"/>
      <c r="H360" s="203"/>
    </row>
    <row r="361" spans="2:8" x14ac:dyDescent="0.2">
      <c r="B361" s="116"/>
      <c r="C361" s="225"/>
      <c r="D361" s="117"/>
      <c r="E361" s="171"/>
      <c r="F361" s="181"/>
      <c r="G361" s="118"/>
      <c r="H361" s="203"/>
    </row>
    <row r="362" spans="2:8" x14ac:dyDescent="0.2">
      <c r="B362" s="116"/>
      <c r="C362" s="225"/>
      <c r="D362" s="117"/>
      <c r="E362" s="171"/>
      <c r="F362" s="181"/>
      <c r="G362" s="118"/>
      <c r="H362" s="203"/>
    </row>
    <row r="363" spans="2:8" x14ac:dyDescent="0.2">
      <c r="B363" s="116"/>
      <c r="C363" s="225"/>
      <c r="D363" s="117"/>
      <c r="E363" s="171"/>
      <c r="F363" s="181"/>
      <c r="G363" s="118"/>
      <c r="H363" s="203"/>
    </row>
    <row r="364" spans="2:8" x14ac:dyDescent="0.2">
      <c r="B364" s="116"/>
      <c r="C364" s="225"/>
      <c r="D364" s="117"/>
      <c r="E364" s="171"/>
      <c r="F364" s="181"/>
      <c r="G364" s="118"/>
      <c r="H364" s="203"/>
    </row>
    <row r="365" spans="2:8" x14ac:dyDescent="0.2">
      <c r="B365" s="116"/>
      <c r="C365" s="225"/>
      <c r="D365" s="117"/>
      <c r="E365" s="171"/>
      <c r="F365" s="181"/>
      <c r="G365" s="118"/>
      <c r="H365" s="203"/>
    </row>
    <row r="366" spans="2:8" x14ac:dyDescent="0.2">
      <c r="B366" s="116"/>
      <c r="C366" s="225"/>
      <c r="D366" s="117"/>
      <c r="E366" s="171"/>
      <c r="F366" s="181"/>
      <c r="G366" s="118"/>
      <c r="H366" s="203"/>
    </row>
    <row r="367" spans="2:8" x14ac:dyDescent="0.2">
      <c r="B367" s="116"/>
      <c r="C367" s="225"/>
      <c r="D367" s="117"/>
      <c r="E367" s="171"/>
      <c r="F367" s="181"/>
      <c r="G367" s="118"/>
      <c r="H367" s="203"/>
    </row>
    <row r="368" spans="2:8" x14ac:dyDescent="0.2">
      <c r="B368" s="116"/>
      <c r="C368" s="225"/>
      <c r="D368" s="117"/>
      <c r="E368" s="171"/>
      <c r="F368" s="181"/>
      <c r="G368" s="118"/>
      <c r="H368" s="203"/>
    </row>
    <row r="369" spans="2:8" x14ac:dyDescent="0.2">
      <c r="B369" s="116"/>
      <c r="C369" s="225"/>
      <c r="D369" s="117"/>
      <c r="E369" s="171"/>
      <c r="F369" s="181"/>
      <c r="G369" s="118"/>
      <c r="H369" s="203"/>
    </row>
    <row r="370" spans="2:8" x14ac:dyDescent="0.2">
      <c r="B370" s="116"/>
      <c r="C370" s="225"/>
      <c r="D370" s="117"/>
      <c r="E370" s="171"/>
      <c r="F370" s="181"/>
      <c r="G370" s="118"/>
      <c r="H370" s="203"/>
    </row>
    <row r="371" spans="2:8" x14ac:dyDescent="0.2">
      <c r="B371" s="116"/>
      <c r="C371" s="225"/>
      <c r="D371" s="117"/>
      <c r="E371" s="171"/>
      <c r="F371" s="181"/>
      <c r="G371" s="118"/>
      <c r="H371" s="203"/>
    </row>
    <row r="372" spans="2:8" x14ac:dyDescent="0.2">
      <c r="B372" s="116"/>
      <c r="C372" s="225"/>
      <c r="D372" s="117"/>
      <c r="E372" s="171"/>
      <c r="F372" s="181"/>
      <c r="G372" s="118"/>
      <c r="H372" s="203"/>
    </row>
    <row r="373" spans="2:8" x14ac:dyDescent="0.2">
      <c r="B373" s="116"/>
      <c r="C373" s="225"/>
      <c r="D373" s="117"/>
      <c r="E373" s="171"/>
      <c r="F373" s="181"/>
      <c r="G373" s="118"/>
      <c r="H373" s="203"/>
    </row>
    <row r="374" spans="2:8" x14ac:dyDescent="0.2">
      <c r="B374" s="116"/>
      <c r="C374" s="225"/>
      <c r="D374" s="117"/>
      <c r="E374" s="171"/>
      <c r="F374" s="181"/>
      <c r="G374" s="118"/>
      <c r="H374" s="203"/>
    </row>
    <row r="375" spans="2:8" x14ac:dyDescent="0.2">
      <c r="B375" s="116"/>
      <c r="C375" s="225"/>
      <c r="D375" s="117"/>
      <c r="E375" s="171"/>
      <c r="F375" s="181"/>
      <c r="G375" s="118"/>
      <c r="H375" s="203"/>
    </row>
    <row r="376" spans="2:8" x14ac:dyDescent="0.2">
      <c r="B376" s="116"/>
      <c r="C376" s="225"/>
      <c r="D376" s="117"/>
      <c r="E376" s="171"/>
      <c r="F376" s="181"/>
      <c r="G376" s="118"/>
      <c r="H376" s="203"/>
    </row>
    <row r="377" spans="2:8" x14ac:dyDescent="0.2">
      <c r="B377" s="116"/>
      <c r="C377" s="225"/>
      <c r="D377" s="117"/>
      <c r="E377" s="171"/>
      <c r="F377" s="181"/>
      <c r="G377" s="118"/>
      <c r="H377" s="203"/>
    </row>
    <row r="378" spans="2:8" x14ac:dyDescent="0.2">
      <c r="B378" s="116"/>
      <c r="C378" s="225"/>
      <c r="D378" s="117"/>
      <c r="E378" s="171"/>
      <c r="F378" s="181"/>
      <c r="G378" s="118"/>
      <c r="H378" s="203"/>
    </row>
    <row r="379" spans="2:8" x14ac:dyDescent="0.2">
      <c r="B379" s="116"/>
      <c r="C379" s="225"/>
      <c r="D379" s="117"/>
      <c r="E379" s="171"/>
      <c r="F379" s="181"/>
      <c r="G379" s="118"/>
      <c r="H379" s="203"/>
    </row>
    <row r="380" spans="2:8" x14ac:dyDescent="0.2">
      <c r="B380" s="116"/>
      <c r="C380" s="225"/>
      <c r="D380" s="117"/>
      <c r="E380" s="171"/>
      <c r="F380" s="181"/>
      <c r="G380" s="118"/>
      <c r="H380" s="203"/>
    </row>
    <row r="381" spans="2:8" x14ac:dyDescent="0.2">
      <c r="B381" s="116"/>
      <c r="C381" s="225"/>
      <c r="D381" s="117"/>
      <c r="E381" s="171"/>
      <c r="F381" s="181"/>
      <c r="G381" s="118"/>
      <c r="H381" s="203"/>
    </row>
    <row r="382" spans="2:8" x14ac:dyDescent="0.2">
      <c r="B382" s="116"/>
      <c r="C382" s="225"/>
      <c r="D382" s="117"/>
      <c r="E382" s="171"/>
      <c r="F382" s="181"/>
      <c r="G382" s="118"/>
      <c r="H382" s="203"/>
    </row>
    <row r="383" spans="2:8" x14ac:dyDescent="0.2">
      <c r="B383" s="116"/>
      <c r="C383" s="225"/>
      <c r="D383" s="117"/>
      <c r="E383" s="171"/>
      <c r="F383" s="181"/>
      <c r="G383" s="118"/>
      <c r="H383" s="203"/>
    </row>
    <row r="384" spans="2:8" x14ac:dyDescent="0.2">
      <c r="B384" s="116"/>
      <c r="C384" s="225"/>
      <c r="D384" s="117"/>
      <c r="E384" s="171"/>
      <c r="F384" s="181"/>
      <c r="G384" s="118"/>
      <c r="H384" s="203"/>
    </row>
    <row r="385" spans="2:8" x14ac:dyDescent="0.2">
      <c r="B385" s="116"/>
      <c r="C385" s="225"/>
      <c r="D385" s="117"/>
      <c r="E385" s="171"/>
      <c r="F385" s="181"/>
      <c r="G385" s="118"/>
      <c r="H385" s="203"/>
    </row>
    <row r="386" spans="2:8" x14ac:dyDescent="0.2">
      <c r="B386" s="116"/>
      <c r="C386" s="225"/>
      <c r="D386" s="117"/>
      <c r="E386" s="171"/>
      <c r="F386" s="181"/>
      <c r="G386" s="118"/>
      <c r="H386" s="203"/>
    </row>
    <row r="387" spans="2:8" x14ac:dyDescent="0.2">
      <c r="B387" s="116"/>
      <c r="C387" s="225"/>
      <c r="D387" s="117"/>
      <c r="E387" s="171"/>
      <c r="F387" s="181"/>
      <c r="G387" s="118"/>
      <c r="H387" s="203"/>
    </row>
    <row r="388" spans="2:8" x14ac:dyDescent="0.2">
      <c r="B388" s="116"/>
      <c r="C388" s="225"/>
      <c r="D388" s="117"/>
      <c r="E388" s="171"/>
      <c r="F388" s="181"/>
      <c r="G388" s="118"/>
      <c r="H388" s="203"/>
    </row>
    <row r="389" spans="2:8" x14ac:dyDescent="0.2">
      <c r="B389" s="116"/>
      <c r="C389" s="225"/>
      <c r="D389" s="117"/>
      <c r="E389" s="171"/>
      <c r="F389" s="181"/>
      <c r="G389" s="118"/>
      <c r="H389" s="203"/>
    </row>
    <row r="390" spans="2:8" x14ac:dyDescent="0.2">
      <c r="B390" s="116"/>
      <c r="C390" s="225"/>
      <c r="D390" s="117"/>
      <c r="E390" s="171"/>
      <c r="F390" s="181"/>
      <c r="G390" s="118"/>
      <c r="H390" s="203"/>
    </row>
    <row r="391" spans="2:8" x14ac:dyDescent="0.2">
      <c r="B391" s="116"/>
      <c r="C391" s="225"/>
      <c r="D391" s="117"/>
      <c r="E391" s="171"/>
      <c r="F391" s="181"/>
      <c r="G391" s="118"/>
      <c r="H391" s="203"/>
    </row>
    <row r="392" spans="2:8" x14ac:dyDescent="0.2">
      <c r="B392" s="116"/>
      <c r="C392" s="225"/>
      <c r="D392" s="117"/>
      <c r="E392" s="171"/>
      <c r="F392" s="181"/>
      <c r="G392" s="118"/>
      <c r="H392" s="203"/>
    </row>
    <row r="393" spans="2:8" x14ac:dyDescent="0.2">
      <c r="B393" s="116"/>
      <c r="C393" s="225"/>
      <c r="D393" s="117"/>
      <c r="E393" s="171"/>
      <c r="F393" s="181"/>
      <c r="G393" s="118"/>
      <c r="H393" s="203"/>
    </row>
    <row r="394" spans="2:8" x14ac:dyDescent="0.2">
      <c r="B394" s="116"/>
      <c r="C394" s="225"/>
      <c r="D394" s="117"/>
      <c r="E394" s="171"/>
      <c r="F394" s="181"/>
      <c r="G394" s="118"/>
      <c r="H394" s="203"/>
    </row>
    <row r="395" spans="2:8" x14ac:dyDescent="0.2">
      <c r="B395" s="116"/>
      <c r="C395" s="225"/>
      <c r="D395" s="117"/>
      <c r="E395" s="171"/>
      <c r="F395" s="181"/>
      <c r="G395" s="118"/>
      <c r="H395" s="203"/>
    </row>
    <row r="396" spans="2:8" x14ac:dyDescent="0.2">
      <c r="B396" s="116"/>
      <c r="C396" s="225"/>
      <c r="D396" s="117"/>
      <c r="E396" s="171"/>
      <c r="F396" s="181"/>
      <c r="G396" s="118"/>
      <c r="H396" s="203"/>
    </row>
    <row r="397" spans="2:8" x14ac:dyDescent="0.2">
      <c r="B397" s="116"/>
      <c r="C397" s="225"/>
      <c r="D397" s="117"/>
      <c r="E397" s="171"/>
      <c r="F397" s="181"/>
      <c r="G397" s="118"/>
      <c r="H397" s="203"/>
    </row>
    <row r="398" spans="2:8" x14ac:dyDescent="0.2">
      <c r="B398" s="116"/>
      <c r="C398" s="225"/>
      <c r="D398" s="117"/>
      <c r="E398" s="171"/>
      <c r="F398" s="181"/>
      <c r="G398" s="118"/>
      <c r="H398" s="203"/>
    </row>
    <row r="399" spans="2:8" x14ac:dyDescent="0.2">
      <c r="B399" s="116"/>
      <c r="C399" s="225"/>
      <c r="D399" s="117"/>
      <c r="E399" s="171"/>
      <c r="F399" s="181"/>
      <c r="G399" s="118"/>
      <c r="H399" s="203"/>
    </row>
    <row r="400" spans="2:8" x14ac:dyDescent="0.2">
      <c r="B400" s="116"/>
      <c r="C400" s="225"/>
      <c r="D400" s="117"/>
      <c r="E400" s="171"/>
      <c r="F400" s="181"/>
      <c r="G400" s="118"/>
      <c r="H400" s="203"/>
    </row>
    <row r="401" spans="2:8" x14ac:dyDescent="0.2">
      <c r="B401" s="116"/>
      <c r="C401" s="225"/>
      <c r="D401" s="117"/>
      <c r="E401" s="171"/>
      <c r="F401" s="181"/>
      <c r="G401" s="118"/>
      <c r="H401" s="203"/>
    </row>
    <row r="402" spans="2:8" x14ac:dyDescent="0.2">
      <c r="B402" s="116"/>
      <c r="C402" s="225"/>
      <c r="D402" s="117"/>
      <c r="E402" s="171"/>
      <c r="F402" s="181"/>
      <c r="G402" s="118"/>
      <c r="H402" s="203"/>
    </row>
    <row r="403" spans="2:8" x14ac:dyDescent="0.2">
      <c r="B403" s="116"/>
      <c r="C403" s="225"/>
      <c r="D403" s="117"/>
      <c r="E403" s="171"/>
      <c r="F403" s="181"/>
      <c r="G403" s="118"/>
      <c r="H403" s="203"/>
    </row>
    <row r="404" spans="2:8" x14ac:dyDescent="0.2">
      <c r="B404" s="116"/>
      <c r="C404" s="225"/>
      <c r="D404" s="117"/>
      <c r="E404" s="171"/>
      <c r="F404" s="181"/>
      <c r="G404" s="118"/>
      <c r="H404" s="203"/>
    </row>
    <row r="405" spans="2:8" x14ac:dyDescent="0.2">
      <c r="B405" s="116"/>
      <c r="C405" s="225"/>
      <c r="D405" s="117"/>
      <c r="E405" s="171"/>
      <c r="F405" s="181"/>
      <c r="G405" s="118"/>
      <c r="H405" s="203"/>
    </row>
    <row r="406" spans="2:8" x14ac:dyDescent="0.2">
      <c r="B406" s="116"/>
      <c r="C406" s="225"/>
      <c r="D406" s="117"/>
      <c r="E406" s="171"/>
      <c r="F406" s="181"/>
      <c r="G406" s="118"/>
      <c r="H406" s="203"/>
    </row>
    <row r="407" spans="2:8" x14ac:dyDescent="0.2">
      <c r="B407" s="116"/>
      <c r="C407" s="225"/>
      <c r="D407" s="117"/>
      <c r="E407" s="171"/>
      <c r="F407" s="181"/>
      <c r="G407" s="118"/>
      <c r="H407" s="203"/>
    </row>
    <row r="408" spans="2:8" x14ac:dyDescent="0.2">
      <c r="B408" s="116"/>
      <c r="C408" s="225"/>
      <c r="D408" s="117"/>
      <c r="E408" s="171"/>
      <c r="F408" s="181"/>
      <c r="G408" s="118"/>
      <c r="H408" s="203"/>
    </row>
    <row r="409" spans="2:8" x14ac:dyDescent="0.2">
      <c r="B409" s="116"/>
      <c r="C409" s="225"/>
      <c r="D409" s="117"/>
      <c r="E409" s="171"/>
      <c r="F409" s="181"/>
      <c r="G409" s="118"/>
      <c r="H409" s="203"/>
    </row>
    <row r="410" spans="2:8" x14ac:dyDescent="0.2">
      <c r="B410" s="116"/>
      <c r="C410" s="225"/>
      <c r="D410" s="117"/>
      <c r="E410" s="171"/>
      <c r="F410" s="181"/>
      <c r="G410" s="118"/>
      <c r="H410" s="203"/>
    </row>
    <row r="411" spans="2:8" x14ac:dyDescent="0.2">
      <c r="B411" s="116"/>
      <c r="C411" s="225"/>
      <c r="D411" s="117"/>
      <c r="E411" s="171"/>
      <c r="F411" s="181"/>
      <c r="G411" s="118"/>
      <c r="H411" s="203"/>
    </row>
    <row r="412" spans="2:8" x14ac:dyDescent="0.2">
      <c r="B412" s="116"/>
      <c r="C412" s="225"/>
      <c r="D412" s="117"/>
      <c r="E412" s="171"/>
      <c r="F412" s="181"/>
      <c r="G412" s="118"/>
      <c r="H412" s="203"/>
    </row>
    <row r="413" spans="2:8" x14ac:dyDescent="0.2">
      <c r="B413" s="116"/>
      <c r="C413" s="225"/>
      <c r="D413" s="117"/>
      <c r="E413" s="171"/>
      <c r="F413" s="181"/>
      <c r="G413" s="118"/>
      <c r="H413" s="203"/>
    </row>
    <row r="414" spans="2:8" x14ac:dyDescent="0.2">
      <c r="B414" s="116"/>
      <c r="C414" s="225"/>
      <c r="D414" s="117"/>
      <c r="E414" s="171"/>
      <c r="F414" s="181"/>
      <c r="G414" s="118"/>
      <c r="H414" s="203"/>
    </row>
    <row r="415" spans="2:8" x14ac:dyDescent="0.2">
      <c r="B415" s="116"/>
      <c r="C415" s="225"/>
      <c r="D415" s="117"/>
      <c r="E415" s="171"/>
      <c r="F415" s="181"/>
      <c r="G415" s="118"/>
      <c r="H415" s="203"/>
    </row>
    <row r="416" spans="2:8" x14ac:dyDescent="0.2">
      <c r="B416" s="116"/>
      <c r="C416" s="225"/>
      <c r="D416" s="117"/>
      <c r="E416" s="171"/>
      <c r="F416" s="181"/>
      <c r="G416" s="118"/>
      <c r="H416" s="203"/>
    </row>
    <row r="417" spans="2:8" x14ac:dyDescent="0.2">
      <c r="B417" s="116"/>
      <c r="C417" s="225"/>
      <c r="D417" s="117"/>
      <c r="E417" s="171"/>
      <c r="F417" s="181"/>
      <c r="G417" s="118"/>
      <c r="H417" s="203"/>
    </row>
    <row r="418" spans="2:8" x14ac:dyDescent="0.2">
      <c r="B418" s="116"/>
      <c r="C418" s="225"/>
      <c r="D418" s="117"/>
      <c r="E418" s="171"/>
      <c r="F418" s="181"/>
      <c r="G418" s="118"/>
      <c r="H418" s="203"/>
    </row>
    <row r="419" spans="2:8" x14ac:dyDescent="0.2">
      <c r="B419" s="116"/>
      <c r="C419" s="225"/>
      <c r="D419" s="117"/>
      <c r="E419" s="171"/>
      <c r="F419" s="181"/>
      <c r="G419" s="118"/>
      <c r="H419" s="203"/>
    </row>
    <row r="420" spans="2:8" x14ac:dyDescent="0.2">
      <c r="B420" s="116"/>
      <c r="C420" s="225"/>
      <c r="D420" s="117"/>
      <c r="E420" s="171"/>
      <c r="F420" s="181"/>
      <c r="G420" s="118"/>
      <c r="H420" s="203"/>
    </row>
    <row r="421" spans="2:8" x14ac:dyDescent="0.2">
      <c r="B421" s="116"/>
      <c r="C421" s="225"/>
      <c r="D421" s="117"/>
      <c r="E421" s="171"/>
      <c r="F421" s="181"/>
      <c r="G421" s="118"/>
      <c r="H421" s="203"/>
    </row>
    <row r="422" spans="2:8" x14ac:dyDescent="0.2">
      <c r="B422" s="116"/>
      <c r="C422" s="225"/>
      <c r="D422" s="117"/>
      <c r="E422" s="171"/>
      <c r="F422" s="181"/>
      <c r="G422" s="118"/>
      <c r="H422" s="203"/>
    </row>
    <row r="423" spans="2:8" x14ac:dyDescent="0.2">
      <c r="B423" s="116"/>
      <c r="C423" s="225"/>
      <c r="D423" s="117"/>
      <c r="E423" s="171"/>
      <c r="F423" s="181"/>
      <c r="G423" s="118"/>
      <c r="H423" s="203"/>
    </row>
    <row r="424" spans="2:8" x14ac:dyDescent="0.2">
      <c r="B424" s="116"/>
      <c r="C424" s="225"/>
      <c r="D424" s="117"/>
      <c r="E424" s="171"/>
      <c r="F424" s="181"/>
      <c r="G424" s="118"/>
      <c r="H424" s="203"/>
    </row>
    <row r="425" spans="2:8" x14ac:dyDescent="0.2">
      <c r="B425" s="116"/>
      <c r="C425" s="225"/>
      <c r="D425" s="117"/>
      <c r="E425" s="171"/>
      <c r="F425" s="181"/>
      <c r="G425" s="118"/>
      <c r="H425" s="203"/>
    </row>
    <row r="426" spans="2:8" x14ac:dyDescent="0.2">
      <c r="B426" s="116"/>
      <c r="C426" s="225"/>
      <c r="D426" s="117"/>
      <c r="E426" s="171"/>
      <c r="F426" s="181"/>
      <c r="G426" s="118"/>
      <c r="H426" s="203"/>
    </row>
    <row r="427" spans="2:8" x14ac:dyDescent="0.2">
      <c r="B427" s="116"/>
      <c r="C427" s="225"/>
      <c r="D427" s="117"/>
      <c r="E427" s="171"/>
      <c r="F427" s="181"/>
      <c r="G427" s="118"/>
      <c r="H427" s="203"/>
    </row>
    <row r="428" spans="2:8" x14ac:dyDescent="0.2">
      <c r="B428" s="116"/>
      <c r="C428" s="225"/>
      <c r="D428" s="117"/>
      <c r="E428" s="171"/>
      <c r="F428" s="181"/>
      <c r="G428" s="118"/>
      <c r="H428" s="203"/>
    </row>
    <row r="429" spans="2:8" x14ac:dyDescent="0.2">
      <c r="B429" s="116"/>
      <c r="C429" s="225"/>
      <c r="D429" s="117"/>
      <c r="E429" s="171"/>
      <c r="F429" s="181"/>
      <c r="G429" s="118"/>
      <c r="H429" s="203"/>
    </row>
    <row r="430" spans="2:8" x14ac:dyDescent="0.2">
      <c r="B430" s="116"/>
      <c r="C430" s="225"/>
      <c r="D430" s="117"/>
      <c r="E430" s="171"/>
      <c r="F430" s="181"/>
      <c r="G430" s="118"/>
      <c r="H430" s="203"/>
    </row>
    <row r="431" spans="2:8" x14ac:dyDescent="0.2">
      <c r="B431" s="116"/>
      <c r="C431" s="225"/>
      <c r="D431" s="117"/>
      <c r="E431" s="171"/>
      <c r="F431" s="181"/>
      <c r="G431" s="118"/>
      <c r="H431" s="203"/>
    </row>
    <row r="432" spans="2:8" x14ac:dyDescent="0.2">
      <c r="B432" s="116"/>
      <c r="C432" s="225"/>
      <c r="D432" s="117"/>
      <c r="E432" s="171"/>
      <c r="F432" s="181"/>
      <c r="G432" s="118"/>
      <c r="H432" s="203"/>
    </row>
    <row r="433" spans="2:8" x14ac:dyDescent="0.2">
      <c r="B433" s="116"/>
      <c r="C433" s="225"/>
      <c r="D433" s="117"/>
      <c r="E433" s="171"/>
      <c r="F433" s="181"/>
      <c r="G433" s="118"/>
      <c r="H433" s="203"/>
    </row>
    <row r="434" spans="2:8" x14ac:dyDescent="0.2">
      <c r="B434" s="116"/>
      <c r="C434" s="225"/>
      <c r="D434" s="117"/>
      <c r="E434" s="171"/>
      <c r="F434" s="181"/>
      <c r="G434" s="118"/>
      <c r="H434" s="203"/>
    </row>
    <row r="435" spans="2:8" x14ac:dyDescent="0.2">
      <c r="B435" s="116"/>
      <c r="C435" s="225"/>
      <c r="D435" s="117"/>
      <c r="E435" s="171"/>
      <c r="F435" s="181"/>
      <c r="G435" s="118"/>
      <c r="H435" s="203"/>
    </row>
    <row r="436" spans="2:8" x14ac:dyDescent="0.2">
      <c r="B436" s="116"/>
      <c r="C436" s="225"/>
      <c r="D436" s="117"/>
      <c r="E436" s="171"/>
      <c r="F436" s="181"/>
      <c r="G436" s="118"/>
      <c r="H436" s="203"/>
    </row>
    <row r="437" spans="2:8" x14ac:dyDescent="0.2">
      <c r="B437" s="116"/>
      <c r="C437" s="225"/>
      <c r="D437" s="117"/>
      <c r="E437" s="171"/>
      <c r="F437" s="181"/>
      <c r="G437" s="118"/>
      <c r="H437" s="203"/>
    </row>
    <row r="438" spans="2:8" x14ac:dyDescent="0.2">
      <c r="B438" s="116"/>
      <c r="C438" s="225"/>
      <c r="D438" s="117"/>
      <c r="E438" s="171"/>
      <c r="F438" s="181"/>
      <c r="G438" s="118"/>
      <c r="H438" s="203"/>
    </row>
    <row r="439" spans="2:8" x14ac:dyDescent="0.2">
      <c r="B439" s="116"/>
      <c r="C439" s="225"/>
      <c r="D439" s="117"/>
      <c r="E439" s="171"/>
      <c r="F439" s="181"/>
      <c r="G439" s="118"/>
      <c r="H439" s="203"/>
    </row>
    <row r="440" spans="2:8" x14ac:dyDescent="0.2">
      <c r="B440" s="116"/>
      <c r="C440" s="225"/>
      <c r="D440" s="117"/>
      <c r="E440" s="171"/>
      <c r="F440" s="181"/>
      <c r="G440" s="118"/>
      <c r="H440" s="203"/>
    </row>
    <row r="441" spans="2:8" x14ac:dyDescent="0.2">
      <c r="B441" s="116"/>
      <c r="C441" s="225"/>
      <c r="D441" s="117"/>
      <c r="E441" s="171"/>
      <c r="F441" s="181"/>
      <c r="G441" s="118"/>
      <c r="H441" s="203"/>
    </row>
    <row r="442" spans="2:8" x14ac:dyDescent="0.2">
      <c r="B442" s="116"/>
      <c r="C442" s="225"/>
      <c r="D442" s="117"/>
      <c r="E442" s="171"/>
      <c r="F442" s="181"/>
      <c r="G442" s="118"/>
      <c r="H442" s="203"/>
    </row>
    <row r="443" spans="2:8" x14ac:dyDescent="0.2">
      <c r="B443" s="116"/>
      <c r="C443" s="225"/>
      <c r="D443" s="117"/>
      <c r="E443" s="171"/>
      <c r="F443" s="181"/>
      <c r="G443" s="118"/>
      <c r="H443" s="203"/>
    </row>
    <row r="444" spans="2:8" x14ac:dyDescent="0.2">
      <c r="B444" s="116"/>
      <c r="C444" s="225"/>
      <c r="D444" s="117"/>
      <c r="E444" s="171"/>
      <c r="F444" s="181"/>
      <c r="G444" s="118"/>
      <c r="H444" s="203"/>
    </row>
    <row r="445" spans="2:8" x14ac:dyDescent="0.2">
      <c r="B445" s="116"/>
      <c r="C445" s="225"/>
      <c r="D445" s="117"/>
      <c r="E445" s="171"/>
      <c r="F445" s="181"/>
      <c r="G445" s="118"/>
      <c r="H445" s="203"/>
    </row>
    <row r="446" spans="2:8" x14ac:dyDescent="0.2">
      <c r="B446" s="116"/>
      <c r="C446" s="225"/>
      <c r="D446" s="117"/>
      <c r="E446" s="171"/>
      <c r="F446" s="181"/>
      <c r="G446" s="118"/>
      <c r="H446" s="203"/>
    </row>
    <row r="447" spans="2:8" x14ac:dyDescent="0.2">
      <c r="B447" s="116"/>
      <c r="C447" s="225"/>
      <c r="D447" s="117"/>
      <c r="E447" s="171"/>
      <c r="F447" s="181"/>
      <c r="G447" s="118"/>
      <c r="H447" s="203"/>
    </row>
    <row r="448" spans="2:8" x14ac:dyDescent="0.2">
      <c r="B448" s="116"/>
      <c r="C448" s="225"/>
      <c r="D448" s="117"/>
      <c r="E448" s="171"/>
      <c r="F448" s="181"/>
      <c r="G448" s="118"/>
      <c r="H448" s="203"/>
    </row>
    <row r="449" spans="2:8" x14ac:dyDescent="0.2">
      <c r="B449" s="116"/>
      <c r="C449" s="225"/>
      <c r="D449" s="117"/>
      <c r="E449" s="171"/>
      <c r="F449" s="181"/>
      <c r="G449" s="118"/>
      <c r="H449" s="203"/>
    </row>
    <row r="450" spans="2:8" x14ac:dyDescent="0.2">
      <c r="B450" s="116"/>
      <c r="C450" s="225"/>
      <c r="D450" s="117"/>
      <c r="E450" s="171"/>
      <c r="F450" s="181"/>
      <c r="G450" s="118"/>
      <c r="H450" s="203"/>
    </row>
    <row r="451" spans="2:8" x14ac:dyDescent="0.2">
      <c r="B451" s="116"/>
      <c r="C451" s="225"/>
      <c r="D451" s="117"/>
      <c r="E451" s="171"/>
      <c r="F451" s="181"/>
      <c r="G451" s="118"/>
      <c r="H451" s="203"/>
    </row>
    <row r="452" spans="2:8" x14ac:dyDescent="0.2">
      <c r="B452" s="116"/>
      <c r="C452" s="225"/>
      <c r="D452" s="117"/>
      <c r="E452" s="171"/>
      <c r="F452" s="181"/>
      <c r="G452" s="118"/>
      <c r="H452" s="203"/>
    </row>
    <row r="453" spans="2:8" x14ac:dyDescent="0.2">
      <c r="B453" s="116"/>
      <c r="C453" s="225"/>
      <c r="D453" s="117"/>
      <c r="E453" s="171"/>
      <c r="F453" s="181"/>
      <c r="G453" s="118"/>
      <c r="H453" s="203"/>
    </row>
    <row r="454" spans="2:8" x14ac:dyDescent="0.2">
      <c r="B454" s="116"/>
      <c r="C454" s="225"/>
      <c r="D454" s="117"/>
      <c r="E454" s="171"/>
      <c r="F454" s="181"/>
      <c r="G454" s="118"/>
      <c r="H454" s="203"/>
    </row>
    <row r="455" spans="2:8" x14ac:dyDescent="0.2">
      <c r="B455" s="116"/>
      <c r="C455" s="225"/>
      <c r="D455" s="117"/>
      <c r="E455" s="171"/>
      <c r="F455" s="181"/>
      <c r="G455" s="118"/>
      <c r="H455" s="203"/>
    </row>
    <row r="456" spans="2:8" x14ac:dyDescent="0.2">
      <c r="B456" s="116"/>
      <c r="C456" s="225"/>
      <c r="D456" s="117"/>
      <c r="E456" s="171"/>
      <c r="F456" s="181"/>
      <c r="G456" s="118"/>
      <c r="H456" s="203"/>
    </row>
    <row r="457" spans="2:8" x14ac:dyDescent="0.2">
      <c r="B457" s="116"/>
      <c r="C457" s="225"/>
      <c r="D457" s="117"/>
      <c r="E457" s="171"/>
      <c r="F457" s="181"/>
      <c r="G457" s="118"/>
      <c r="H457" s="203"/>
    </row>
    <row r="458" spans="2:8" x14ac:dyDescent="0.2">
      <c r="B458" s="116"/>
      <c r="C458" s="225"/>
      <c r="D458" s="117"/>
      <c r="E458" s="171"/>
      <c r="F458" s="181"/>
      <c r="G458" s="118"/>
      <c r="H458" s="203"/>
    </row>
    <row r="459" spans="2:8" x14ac:dyDescent="0.2">
      <c r="B459" s="116"/>
      <c r="C459" s="225"/>
      <c r="D459" s="117"/>
      <c r="E459" s="171"/>
      <c r="F459" s="181"/>
      <c r="G459" s="118"/>
      <c r="H459" s="203"/>
    </row>
    <row r="460" spans="2:8" x14ac:dyDescent="0.2">
      <c r="B460" s="116"/>
      <c r="C460" s="225"/>
      <c r="D460" s="117"/>
      <c r="E460" s="171"/>
      <c r="F460" s="181"/>
      <c r="G460" s="118"/>
      <c r="H460" s="203"/>
    </row>
    <row r="461" spans="2:8" x14ac:dyDescent="0.2">
      <c r="B461" s="116"/>
      <c r="C461" s="225"/>
      <c r="D461" s="117"/>
      <c r="E461" s="171"/>
      <c r="F461" s="181"/>
      <c r="G461" s="118"/>
      <c r="H461" s="203"/>
    </row>
    <row r="462" spans="2:8" x14ac:dyDescent="0.2">
      <c r="B462" s="116"/>
      <c r="C462" s="225"/>
      <c r="D462" s="117"/>
      <c r="E462" s="171"/>
      <c r="F462" s="181"/>
      <c r="G462" s="118"/>
      <c r="H462" s="203"/>
    </row>
    <row r="463" spans="2:8" x14ac:dyDescent="0.2">
      <c r="B463" s="116"/>
      <c r="C463" s="225"/>
      <c r="D463" s="117"/>
      <c r="E463" s="171"/>
      <c r="F463" s="181"/>
      <c r="G463" s="118"/>
      <c r="H463" s="203"/>
    </row>
    <row r="464" spans="2:8" x14ac:dyDescent="0.2">
      <c r="B464" s="116"/>
      <c r="C464" s="225"/>
      <c r="D464" s="117"/>
      <c r="E464" s="171"/>
      <c r="F464" s="181"/>
      <c r="G464" s="118"/>
      <c r="H464" s="203"/>
    </row>
    <row r="465" spans="2:8" x14ac:dyDescent="0.2">
      <c r="B465" s="116"/>
      <c r="C465" s="225"/>
      <c r="D465" s="117"/>
      <c r="E465" s="171"/>
      <c r="F465" s="181"/>
      <c r="G465" s="118"/>
      <c r="H465" s="203"/>
    </row>
    <row r="466" spans="2:8" x14ac:dyDescent="0.2">
      <c r="B466" s="116"/>
      <c r="C466" s="225"/>
      <c r="D466" s="117"/>
      <c r="E466" s="171"/>
      <c r="F466" s="181"/>
      <c r="G466" s="118"/>
      <c r="H466" s="203"/>
    </row>
    <row r="467" spans="2:8" x14ac:dyDescent="0.2">
      <c r="B467" s="116"/>
      <c r="C467" s="225"/>
      <c r="D467" s="117"/>
      <c r="E467" s="171"/>
      <c r="F467" s="181"/>
      <c r="G467" s="118"/>
      <c r="H467" s="203"/>
    </row>
    <row r="468" spans="2:8" x14ac:dyDescent="0.2">
      <c r="B468" s="116"/>
      <c r="C468" s="225"/>
      <c r="D468" s="117"/>
      <c r="E468" s="171"/>
      <c r="F468" s="181"/>
      <c r="G468" s="118"/>
      <c r="H468" s="203"/>
    </row>
    <row r="469" spans="2:8" x14ac:dyDescent="0.2">
      <c r="B469" s="116"/>
      <c r="C469" s="225"/>
      <c r="D469" s="117"/>
      <c r="E469" s="171"/>
      <c r="F469" s="181"/>
      <c r="G469" s="118"/>
      <c r="H469" s="203"/>
    </row>
    <row r="470" spans="2:8" x14ac:dyDescent="0.2">
      <c r="B470" s="116"/>
      <c r="C470" s="225"/>
      <c r="D470" s="117"/>
      <c r="E470" s="171"/>
      <c r="F470" s="181"/>
      <c r="G470" s="118"/>
      <c r="H470" s="203"/>
    </row>
    <row r="471" spans="2:8" x14ac:dyDescent="0.2">
      <c r="B471" s="116"/>
      <c r="C471" s="225"/>
      <c r="D471" s="117"/>
      <c r="E471" s="171"/>
      <c r="F471" s="181"/>
      <c r="G471" s="118"/>
      <c r="H471" s="203"/>
    </row>
    <row r="472" spans="2:8" x14ac:dyDescent="0.2">
      <c r="B472" s="116"/>
      <c r="C472" s="225"/>
      <c r="D472" s="117"/>
      <c r="E472" s="171"/>
      <c r="F472" s="181"/>
      <c r="G472" s="118"/>
      <c r="H472" s="203"/>
    </row>
    <row r="473" spans="2:8" x14ac:dyDescent="0.2">
      <c r="B473" s="116"/>
      <c r="C473" s="225"/>
      <c r="D473" s="117"/>
      <c r="E473" s="171"/>
      <c r="F473" s="181"/>
      <c r="G473" s="118"/>
      <c r="H473" s="203"/>
    </row>
    <row r="474" spans="2:8" x14ac:dyDescent="0.2">
      <c r="B474" s="116"/>
      <c r="C474" s="225"/>
      <c r="D474" s="117"/>
      <c r="E474" s="171"/>
      <c r="F474" s="181"/>
      <c r="G474" s="118"/>
      <c r="H474" s="203"/>
    </row>
    <row r="475" spans="2:8" x14ac:dyDescent="0.2">
      <c r="B475" s="116"/>
      <c r="C475" s="225"/>
      <c r="D475" s="117"/>
      <c r="E475" s="171"/>
      <c r="F475" s="181"/>
      <c r="G475" s="118"/>
      <c r="H475" s="203"/>
    </row>
    <row r="476" spans="2:8" x14ac:dyDescent="0.2">
      <c r="B476" s="116"/>
      <c r="C476" s="225"/>
      <c r="D476" s="117"/>
      <c r="E476" s="171"/>
      <c r="F476" s="181"/>
      <c r="G476" s="118"/>
      <c r="H476" s="203"/>
    </row>
    <row r="477" spans="2:8" x14ac:dyDescent="0.2">
      <c r="B477" s="116"/>
      <c r="C477" s="225"/>
      <c r="D477" s="117"/>
      <c r="E477" s="171"/>
      <c r="F477" s="181"/>
      <c r="G477" s="118"/>
      <c r="H477" s="203"/>
    </row>
    <row r="478" spans="2:8" x14ac:dyDescent="0.2">
      <c r="B478" s="116"/>
      <c r="C478" s="225"/>
      <c r="D478" s="117"/>
      <c r="E478" s="171"/>
      <c r="F478" s="181"/>
      <c r="G478" s="118"/>
      <c r="H478" s="203"/>
    </row>
    <row r="479" spans="2:8" x14ac:dyDescent="0.2">
      <c r="B479" s="116"/>
      <c r="C479" s="225"/>
      <c r="D479" s="117"/>
      <c r="E479" s="171"/>
      <c r="F479" s="181"/>
      <c r="G479" s="118"/>
      <c r="H479" s="203"/>
    </row>
    <row r="480" spans="2:8" x14ac:dyDescent="0.2">
      <c r="B480" s="116"/>
      <c r="C480" s="225"/>
      <c r="D480" s="117"/>
      <c r="E480" s="171"/>
      <c r="F480" s="181"/>
      <c r="G480" s="118"/>
      <c r="H480" s="203"/>
    </row>
    <row r="481" spans="2:8" x14ac:dyDescent="0.2">
      <c r="B481" s="116"/>
      <c r="C481" s="225"/>
      <c r="D481" s="117"/>
      <c r="E481" s="171"/>
      <c r="F481" s="181"/>
      <c r="G481" s="118"/>
      <c r="H481" s="203"/>
    </row>
    <row r="482" spans="2:8" x14ac:dyDescent="0.2">
      <c r="B482" s="116"/>
      <c r="C482" s="225"/>
      <c r="D482" s="117"/>
      <c r="E482" s="171"/>
      <c r="F482" s="181"/>
      <c r="G482" s="118"/>
      <c r="H482" s="203"/>
    </row>
    <row r="483" spans="2:8" x14ac:dyDescent="0.2">
      <c r="B483" s="116"/>
      <c r="C483" s="225"/>
      <c r="D483" s="117"/>
      <c r="E483" s="171"/>
      <c r="F483" s="181"/>
      <c r="G483" s="118"/>
      <c r="H483" s="203"/>
    </row>
    <row r="484" spans="2:8" x14ac:dyDescent="0.2">
      <c r="B484" s="116"/>
      <c r="C484" s="225"/>
      <c r="D484" s="117"/>
      <c r="E484" s="171"/>
      <c r="F484" s="181"/>
      <c r="G484" s="118"/>
      <c r="H484" s="203"/>
    </row>
    <row r="485" spans="2:8" x14ac:dyDescent="0.2">
      <c r="B485" s="116"/>
      <c r="C485" s="225"/>
      <c r="D485" s="117"/>
      <c r="E485" s="171"/>
      <c r="F485" s="181"/>
      <c r="G485" s="118"/>
      <c r="H485" s="203"/>
    </row>
    <row r="486" spans="2:8" x14ac:dyDescent="0.2">
      <c r="B486" s="116"/>
      <c r="C486" s="225"/>
      <c r="D486" s="117"/>
      <c r="E486" s="171"/>
      <c r="F486" s="181"/>
      <c r="G486" s="118"/>
      <c r="H486" s="203"/>
    </row>
    <row r="487" spans="2:8" x14ac:dyDescent="0.2">
      <c r="B487" s="116"/>
      <c r="C487" s="225"/>
      <c r="D487" s="117"/>
      <c r="E487" s="171"/>
      <c r="F487" s="181"/>
      <c r="G487" s="118"/>
      <c r="H487" s="203"/>
    </row>
    <row r="488" spans="2:8" x14ac:dyDescent="0.2">
      <c r="B488" s="116"/>
      <c r="C488" s="225"/>
      <c r="D488" s="117"/>
      <c r="E488" s="171"/>
      <c r="F488" s="181"/>
      <c r="G488" s="118"/>
      <c r="H488" s="203"/>
    </row>
    <row r="489" spans="2:8" x14ac:dyDescent="0.2">
      <c r="B489" s="116"/>
      <c r="C489" s="225"/>
      <c r="D489" s="117"/>
      <c r="E489" s="171"/>
      <c r="F489" s="181"/>
      <c r="G489" s="118"/>
      <c r="H489" s="203"/>
    </row>
    <row r="490" spans="2:8" x14ac:dyDescent="0.2">
      <c r="B490" s="116"/>
      <c r="C490" s="225"/>
      <c r="D490" s="117"/>
      <c r="E490" s="171"/>
      <c r="F490" s="181"/>
      <c r="G490" s="118"/>
      <c r="H490" s="203"/>
    </row>
    <row r="491" spans="2:8" x14ac:dyDescent="0.2">
      <c r="B491" s="116"/>
      <c r="C491" s="225"/>
      <c r="D491" s="117"/>
      <c r="E491" s="171"/>
      <c r="F491" s="181"/>
      <c r="G491" s="118"/>
      <c r="H491" s="203"/>
    </row>
    <row r="492" spans="2:8" x14ac:dyDescent="0.2">
      <c r="B492" s="116"/>
      <c r="C492" s="225"/>
      <c r="D492" s="117"/>
      <c r="E492" s="171"/>
      <c r="F492" s="181"/>
      <c r="G492" s="118"/>
      <c r="H492" s="203"/>
    </row>
    <row r="493" spans="2:8" x14ac:dyDescent="0.2">
      <c r="B493" s="116"/>
      <c r="C493" s="225"/>
      <c r="D493" s="117"/>
      <c r="E493" s="171"/>
      <c r="F493" s="181"/>
      <c r="G493" s="118"/>
      <c r="H493" s="203"/>
    </row>
    <row r="494" spans="2:8" x14ac:dyDescent="0.2">
      <c r="B494" s="116"/>
      <c r="C494" s="225"/>
      <c r="D494" s="117"/>
      <c r="E494" s="171"/>
      <c r="F494" s="181"/>
      <c r="G494" s="118"/>
      <c r="H494" s="203"/>
    </row>
    <row r="495" spans="2:8" x14ac:dyDescent="0.2">
      <c r="B495" s="116"/>
      <c r="C495" s="225"/>
      <c r="D495" s="117"/>
      <c r="E495" s="171"/>
      <c r="F495" s="181"/>
      <c r="G495" s="118"/>
      <c r="H495" s="203"/>
    </row>
    <row r="496" spans="2:8" x14ac:dyDescent="0.2">
      <c r="B496" s="116"/>
      <c r="C496" s="225"/>
      <c r="D496" s="117"/>
      <c r="E496" s="171"/>
      <c r="F496" s="181"/>
      <c r="G496" s="118"/>
      <c r="H496" s="203"/>
    </row>
    <row r="497" spans="2:8" x14ac:dyDescent="0.2">
      <c r="B497" s="116"/>
      <c r="C497" s="225"/>
      <c r="D497" s="117"/>
      <c r="E497" s="171"/>
      <c r="F497" s="181"/>
      <c r="G497" s="118"/>
      <c r="H497" s="203"/>
    </row>
    <row r="498" spans="2:8" x14ac:dyDescent="0.2">
      <c r="B498" s="116"/>
      <c r="C498" s="225"/>
      <c r="D498" s="117"/>
      <c r="E498" s="171"/>
      <c r="F498" s="181"/>
      <c r="G498" s="118"/>
      <c r="H498" s="203"/>
    </row>
    <row r="499" spans="2:8" x14ac:dyDescent="0.2">
      <c r="B499" s="116"/>
      <c r="C499" s="225"/>
      <c r="D499" s="117"/>
      <c r="E499" s="171"/>
      <c r="F499" s="181"/>
      <c r="G499" s="118"/>
      <c r="H499" s="203"/>
    </row>
    <row r="500" spans="2:8" x14ac:dyDescent="0.2">
      <c r="B500" s="116"/>
      <c r="C500" s="225"/>
      <c r="D500" s="117"/>
      <c r="E500" s="171"/>
      <c r="F500" s="181"/>
      <c r="G500" s="118"/>
      <c r="H500" s="203"/>
    </row>
    <row r="501" spans="2:8" x14ac:dyDescent="0.2">
      <c r="B501" s="116"/>
      <c r="C501" s="225"/>
      <c r="D501" s="117"/>
      <c r="E501" s="171"/>
      <c r="F501" s="181"/>
      <c r="G501" s="118"/>
      <c r="H501" s="203"/>
    </row>
    <row r="502" spans="2:8" x14ac:dyDescent="0.2">
      <c r="B502" s="116"/>
      <c r="C502" s="225"/>
      <c r="D502" s="117"/>
      <c r="E502" s="171"/>
      <c r="F502" s="181"/>
      <c r="G502" s="118"/>
      <c r="H502" s="203"/>
    </row>
    <row r="503" spans="2:8" x14ac:dyDescent="0.2">
      <c r="B503" s="116"/>
      <c r="C503" s="225"/>
      <c r="D503" s="117"/>
      <c r="E503" s="171"/>
      <c r="F503" s="181"/>
      <c r="G503" s="118"/>
      <c r="H503" s="203"/>
    </row>
    <row r="504" spans="2:8" x14ac:dyDescent="0.2">
      <c r="B504" s="116"/>
      <c r="C504" s="225"/>
      <c r="D504" s="117"/>
      <c r="E504" s="171"/>
      <c r="F504" s="181"/>
      <c r="G504" s="118"/>
      <c r="H504" s="203"/>
    </row>
    <row r="505" spans="2:8" x14ac:dyDescent="0.2">
      <c r="B505" s="116"/>
      <c r="C505" s="225"/>
      <c r="D505" s="117"/>
      <c r="E505" s="171"/>
      <c r="F505" s="181"/>
      <c r="G505" s="118"/>
      <c r="H505" s="203"/>
    </row>
    <row r="506" spans="2:8" x14ac:dyDescent="0.2">
      <c r="B506" s="116"/>
      <c r="C506" s="225"/>
      <c r="D506" s="117"/>
      <c r="E506" s="171"/>
      <c r="F506" s="181"/>
      <c r="G506" s="118"/>
      <c r="H506" s="203"/>
    </row>
    <row r="507" spans="2:8" x14ac:dyDescent="0.2">
      <c r="B507" s="116"/>
      <c r="C507" s="225"/>
      <c r="D507" s="117"/>
      <c r="E507" s="171"/>
      <c r="F507" s="181"/>
      <c r="G507" s="118"/>
      <c r="H507" s="203"/>
    </row>
    <row r="508" spans="2:8" x14ac:dyDescent="0.2">
      <c r="B508" s="116"/>
      <c r="C508" s="225"/>
      <c r="D508" s="117"/>
      <c r="E508" s="171"/>
      <c r="F508" s="181"/>
      <c r="G508" s="118"/>
      <c r="H508" s="203"/>
    </row>
    <row r="509" spans="2:8" x14ac:dyDescent="0.2">
      <c r="B509" s="116"/>
      <c r="C509" s="225"/>
      <c r="D509" s="117"/>
      <c r="E509" s="171"/>
      <c r="F509" s="181"/>
      <c r="G509" s="118"/>
      <c r="H509" s="203"/>
    </row>
    <row r="510" spans="2:8" x14ac:dyDescent="0.2">
      <c r="B510" s="116"/>
      <c r="C510" s="225"/>
      <c r="D510" s="117"/>
      <c r="E510" s="171"/>
      <c r="F510" s="181"/>
      <c r="G510" s="118"/>
      <c r="H510" s="203"/>
    </row>
    <row r="511" spans="2:8" x14ac:dyDescent="0.2">
      <c r="B511" s="116"/>
      <c r="C511" s="225"/>
      <c r="D511" s="117"/>
      <c r="E511" s="171"/>
      <c r="F511" s="181"/>
      <c r="G511" s="118"/>
      <c r="H511" s="203"/>
    </row>
    <row r="512" spans="2:8" x14ac:dyDescent="0.2">
      <c r="B512" s="116"/>
      <c r="C512" s="225"/>
      <c r="D512" s="117"/>
      <c r="E512" s="171"/>
      <c r="F512" s="181"/>
      <c r="G512" s="118"/>
      <c r="H512" s="203"/>
    </row>
    <row r="513" spans="2:8" x14ac:dyDescent="0.2">
      <c r="B513" s="116"/>
      <c r="C513" s="225"/>
      <c r="D513" s="117"/>
      <c r="E513" s="171"/>
      <c r="F513" s="181"/>
      <c r="G513" s="118"/>
      <c r="H513" s="203"/>
    </row>
    <row r="514" spans="2:8" x14ac:dyDescent="0.2">
      <c r="B514" s="116"/>
      <c r="C514" s="225"/>
      <c r="D514" s="117"/>
      <c r="E514" s="171"/>
      <c r="F514" s="181"/>
      <c r="G514" s="118"/>
      <c r="H514" s="203"/>
    </row>
    <row r="515" spans="2:8" x14ac:dyDescent="0.2">
      <c r="B515" s="116"/>
      <c r="C515" s="225"/>
      <c r="D515" s="117"/>
      <c r="E515" s="171"/>
      <c r="F515" s="181"/>
      <c r="G515" s="118"/>
      <c r="H515" s="203"/>
    </row>
    <row r="516" spans="2:8" x14ac:dyDescent="0.2">
      <c r="B516" s="116"/>
      <c r="C516" s="225"/>
      <c r="D516" s="117"/>
      <c r="E516" s="171"/>
      <c r="F516" s="181"/>
      <c r="G516" s="118"/>
      <c r="H516" s="203"/>
    </row>
    <row r="517" spans="2:8" x14ac:dyDescent="0.2">
      <c r="B517" s="116"/>
      <c r="C517" s="225"/>
      <c r="D517" s="117"/>
      <c r="E517" s="171"/>
      <c r="F517" s="181"/>
      <c r="G517" s="118"/>
      <c r="H517" s="203"/>
    </row>
    <row r="518" spans="2:8" x14ac:dyDescent="0.2">
      <c r="B518" s="116"/>
      <c r="C518" s="225"/>
      <c r="D518" s="117"/>
      <c r="E518" s="171"/>
      <c r="F518" s="181"/>
      <c r="G518" s="118"/>
      <c r="H518" s="203"/>
    </row>
    <row r="519" spans="2:8" x14ac:dyDescent="0.2">
      <c r="B519" s="116"/>
      <c r="C519" s="225"/>
      <c r="D519" s="117"/>
      <c r="E519" s="171"/>
      <c r="F519" s="181"/>
      <c r="G519" s="118"/>
      <c r="H519" s="203"/>
    </row>
    <row r="520" spans="2:8" x14ac:dyDescent="0.2">
      <c r="B520" s="116"/>
      <c r="C520" s="225"/>
      <c r="D520" s="117"/>
      <c r="E520" s="171"/>
      <c r="F520" s="181"/>
      <c r="G520" s="118"/>
      <c r="H520" s="203"/>
    </row>
    <row r="521" spans="2:8" x14ac:dyDescent="0.2">
      <c r="B521" s="116"/>
      <c r="C521" s="225"/>
      <c r="D521" s="117"/>
      <c r="E521" s="171"/>
      <c r="F521" s="181"/>
      <c r="G521" s="118"/>
      <c r="H521" s="203"/>
    </row>
    <row r="522" spans="2:8" x14ac:dyDescent="0.2">
      <c r="B522" s="116"/>
      <c r="C522" s="225"/>
      <c r="D522" s="117"/>
      <c r="E522" s="171"/>
      <c r="F522" s="181"/>
      <c r="G522" s="118"/>
      <c r="H522" s="203"/>
    </row>
    <row r="523" spans="2:8" x14ac:dyDescent="0.2">
      <c r="B523" s="116"/>
      <c r="C523" s="225"/>
      <c r="D523" s="117"/>
      <c r="E523" s="171"/>
      <c r="F523" s="181"/>
      <c r="G523" s="118"/>
      <c r="H523" s="203"/>
    </row>
    <row r="524" spans="2:8" x14ac:dyDescent="0.2">
      <c r="B524" s="116"/>
      <c r="C524" s="225"/>
      <c r="D524" s="117"/>
      <c r="E524" s="171"/>
      <c r="F524" s="181"/>
      <c r="G524" s="118"/>
      <c r="H524" s="203"/>
    </row>
    <row r="525" spans="2:8" x14ac:dyDescent="0.2">
      <c r="B525" s="116"/>
      <c r="C525" s="225"/>
      <c r="D525" s="117"/>
      <c r="E525" s="171"/>
      <c r="F525" s="181"/>
      <c r="G525" s="118"/>
      <c r="H525" s="203"/>
    </row>
    <row r="526" spans="2:8" x14ac:dyDescent="0.2">
      <c r="B526" s="116"/>
      <c r="C526" s="225"/>
      <c r="D526" s="117"/>
      <c r="E526" s="171"/>
      <c r="F526" s="181"/>
      <c r="G526" s="118"/>
      <c r="H526" s="203"/>
    </row>
    <row r="527" spans="2:8" x14ac:dyDescent="0.2">
      <c r="B527" s="116"/>
      <c r="C527" s="225"/>
      <c r="D527" s="117"/>
      <c r="E527" s="171"/>
      <c r="F527" s="181"/>
      <c r="G527" s="118"/>
      <c r="H527" s="203"/>
    </row>
    <row r="528" spans="2:8" x14ac:dyDescent="0.2">
      <c r="B528" s="116"/>
      <c r="C528" s="225"/>
      <c r="D528" s="117"/>
      <c r="E528" s="171"/>
      <c r="F528" s="181"/>
      <c r="G528" s="118"/>
      <c r="H528" s="203"/>
    </row>
    <row r="529" spans="2:8" x14ac:dyDescent="0.2">
      <c r="B529" s="116"/>
      <c r="C529" s="225"/>
      <c r="D529" s="117"/>
      <c r="E529" s="171"/>
      <c r="F529" s="181"/>
      <c r="G529" s="118"/>
      <c r="H529" s="203"/>
    </row>
    <row r="530" spans="2:8" x14ac:dyDescent="0.2">
      <c r="B530" s="116"/>
      <c r="C530" s="225"/>
      <c r="D530" s="117"/>
      <c r="E530" s="171"/>
      <c r="F530" s="181"/>
      <c r="G530" s="118"/>
      <c r="H530" s="203"/>
    </row>
    <row r="531" spans="2:8" x14ac:dyDescent="0.2">
      <c r="B531" s="116"/>
      <c r="C531" s="225"/>
      <c r="D531" s="117"/>
      <c r="E531" s="171"/>
      <c r="F531" s="181"/>
      <c r="G531" s="118"/>
      <c r="H531" s="203"/>
    </row>
    <row r="532" spans="2:8" x14ac:dyDescent="0.2">
      <c r="B532" s="116"/>
      <c r="C532" s="225"/>
      <c r="D532" s="117"/>
      <c r="E532" s="171"/>
      <c r="F532" s="181"/>
      <c r="G532" s="118"/>
      <c r="H532" s="203"/>
    </row>
    <row r="533" spans="2:8" x14ac:dyDescent="0.2">
      <c r="B533" s="116"/>
      <c r="C533" s="225"/>
      <c r="D533" s="117"/>
      <c r="E533" s="171"/>
      <c r="F533" s="181"/>
      <c r="G533" s="118"/>
      <c r="H533" s="203"/>
    </row>
    <row r="534" spans="2:8" x14ac:dyDescent="0.2">
      <c r="B534" s="116"/>
      <c r="C534" s="225"/>
      <c r="D534" s="117"/>
      <c r="E534" s="171"/>
      <c r="F534" s="181"/>
      <c r="G534" s="118"/>
      <c r="H534" s="203"/>
    </row>
    <row r="535" spans="2:8" x14ac:dyDescent="0.2">
      <c r="B535" s="116"/>
      <c r="C535" s="225"/>
      <c r="D535" s="117"/>
      <c r="E535" s="171"/>
      <c r="F535" s="181"/>
      <c r="G535" s="118"/>
      <c r="H535" s="203"/>
    </row>
    <row r="536" spans="2:8" x14ac:dyDescent="0.2">
      <c r="B536" s="116"/>
      <c r="C536" s="225"/>
      <c r="D536" s="117"/>
      <c r="E536" s="171"/>
      <c r="F536" s="181"/>
      <c r="G536" s="118"/>
      <c r="H536" s="203"/>
    </row>
    <row r="537" spans="2:8" x14ac:dyDescent="0.2">
      <c r="B537" s="116"/>
      <c r="C537" s="225"/>
      <c r="D537" s="117"/>
      <c r="E537" s="171"/>
      <c r="F537" s="181"/>
      <c r="G537" s="118"/>
      <c r="H537" s="203"/>
    </row>
    <row r="538" spans="2:8" x14ac:dyDescent="0.2">
      <c r="B538" s="116"/>
      <c r="C538" s="225"/>
      <c r="D538" s="117"/>
      <c r="E538" s="171"/>
      <c r="F538" s="181"/>
      <c r="G538" s="118"/>
      <c r="H538" s="203"/>
    </row>
    <row r="539" spans="2:8" x14ac:dyDescent="0.2">
      <c r="B539" s="116"/>
      <c r="C539" s="225"/>
      <c r="D539" s="117"/>
      <c r="E539" s="171"/>
      <c r="F539" s="181"/>
      <c r="G539" s="118"/>
      <c r="H539" s="203"/>
    </row>
    <row r="540" spans="2:8" x14ac:dyDescent="0.2">
      <c r="B540" s="116"/>
      <c r="C540" s="225"/>
      <c r="D540" s="117"/>
      <c r="E540" s="171"/>
      <c r="F540" s="181"/>
      <c r="G540" s="118"/>
      <c r="H540" s="203"/>
    </row>
    <row r="541" spans="2:8" x14ac:dyDescent="0.2">
      <c r="B541" s="116"/>
      <c r="C541" s="225"/>
      <c r="D541" s="117"/>
      <c r="E541" s="171"/>
      <c r="F541" s="181"/>
      <c r="G541" s="118"/>
      <c r="H541" s="203"/>
    </row>
    <row r="542" spans="2:8" x14ac:dyDescent="0.2">
      <c r="B542" s="116"/>
      <c r="C542" s="225"/>
      <c r="D542" s="117"/>
      <c r="E542" s="171"/>
      <c r="F542" s="181"/>
      <c r="G542" s="118"/>
      <c r="H542" s="203"/>
    </row>
    <row r="543" spans="2:8" x14ac:dyDescent="0.2">
      <c r="B543" s="116"/>
      <c r="C543" s="225"/>
      <c r="D543" s="117"/>
      <c r="E543" s="171"/>
      <c r="F543" s="181"/>
      <c r="G543" s="118"/>
      <c r="H543" s="203"/>
    </row>
    <row r="544" spans="2:8" x14ac:dyDescent="0.2">
      <c r="B544" s="116"/>
      <c r="C544" s="225"/>
      <c r="D544" s="117"/>
      <c r="E544" s="171"/>
      <c r="F544" s="181"/>
      <c r="G544" s="118"/>
      <c r="H544" s="203"/>
    </row>
    <row r="545" spans="2:8" x14ac:dyDescent="0.2">
      <c r="B545" s="116"/>
      <c r="C545" s="225"/>
      <c r="D545" s="117"/>
      <c r="E545" s="171"/>
      <c r="F545" s="181"/>
      <c r="G545" s="118"/>
      <c r="H545" s="203"/>
    </row>
    <row r="546" spans="2:8" x14ac:dyDescent="0.2">
      <c r="B546" s="116"/>
      <c r="C546" s="225"/>
      <c r="D546" s="117"/>
      <c r="E546" s="171"/>
      <c r="F546" s="181"/>
      <c r="G546" s="118"/>
      <c r="H546" s="203"/>
    </row>
    <row r="547" spans="2:8" x14ac:dyDescent="0.2">
      <c r="B547" s="116"/>
      <c r="C547" s="225"/>
      <c r="D547" s="117"/>
      <c r="E547" s="171"/>
      <c r="F547" s="181"/>
      <c r="G547" s="118"/>
      <c r="H547" s="203"/>
    </row>
    <row r="548" spans="2:8" x14ac:dyDescent="0.2">
      <c r="B548" s="116"/>
      <c r="C548" s="225"/>
      <c r="D548" s="117"/>
      <c r="E548" s="171"/>
      <c r="F548" s="181"/>
      <c r="G548" s="118"/>
      <c r="H548" s="203"/>
    </row>
    <row r="549" spans="2:8" x14ac:dyDescent="0.2">
      <c r="B549" s="116"/>
      <c r="C549" s="225"/>
      <c r="D549" s="117"/>
      <c r="E549" s="171"/>
      <c r="F549" s="181"/>
      <c r="G549" s="118"/>
      <c r="H549" s="203"/>
    </row>
    <row r="550" spans="2:8" x14ac:dyDescent="0.2">
      <c r="B550" s="116"/>
      <c r="C550" s="225"/>
      <c r="D550" s="117"/>
      <c r="E550" s="171"/>
      <c r="F550" s="181"/>
      <c r="G550" s="118"/>
      <c r="H550" s="203"/>
    </row>
    <row r="551" spans="2:8" x14ac:dyDescent="0.2">
      <c r="B551" s="116"/>
      <c r="C551" s="225"/>
      <c r="D551" s="117"/>
      <c r="E551" s="171"/>
      <c r="F551" s="181"/>
      <c r="G551" s="118"/>
      <c r="H551" s="203"/>
    </row>
    <row r="552" spans="2:8" x14ac:dyDescent="0.2">
      <c r="B552" s="116"/>
      <c r="C552" s="225"/>
      <c r="D552" s="117"/>
      <c r="E552" s="171"/>
      <c r="F552" s="181"/>
      <c r="G552" s="118"/>
      <c r="H552" s="203"/>
    </row>
    <row r="553" spans="2:8" x14ac:dyDescent="0.2">
      <c r="B553" s="116"/>
      <c r="C553" s="225"/>
      <c r="D553" s="117"/>
      <c r="E553" s="171"/>
      <c r="F553" s="181"/>
      <c r="G553" s="118"/>
      <c r="H553" s="203"/>
    </row>
    <row r="554" spans="2:8" x14ac:dyDescent="0.2">
      <c r="B554" s="116"/>
      <c r="C554" s="225"/>
      <c r="D554" s="117"/>
      <c r="E554" s="171"/>
      <c r="F554" s="181"/>
      <c r="G554" s="118"/>
      <c r="H554" s="203"/>
    </row>
    <row r="555" spans="2:8" x14ac:dyDescent="0.2">
      <c r="B555" s="116"/>
      <c r="C555" s="225"/>
      <c r="D555" s="117"/>
      <c r="E555" s="171"/>
      <c r="F555" s="181"/>
      <c r="G555" s="118"/>
      <c r="H555" s="203"/>
    </row>
    <row r="556" spans="2:8" x14ac:dyDescent="0.2">
      <c r="B556" s="116"/>
      <c r="C556" s="225"/>
      <c r="D556" s="117"/>
      <c r="E556" s="171"/>
      <c r="F556" s="181"/>
      <c r="G556" s="118"/>
      <c r="H556" s="203"/>
    </row>
    <row r="557" spans="2:8" x14ac:dyDescent="0.2">
      <c r="B557" s="116"/>
      <c r="C557" s="225"/>
      <c r="D557" s="117"/>
      <c r="E557" s="171"/>
      <c r="F557" s="181"/>
      <c r="G557" s="118"/>
      <c r="H557" s="203"/>
    </row>
    <row r="558" spans="2:8" x14ac:dyDescent="0.2">
      <c r="B558" s="116"/>
      <c r="C558" s="225"/>
      <c r="D558" s="117"/>
      <c r="E558" s="171"/>
      <c r="F558" s="181"/>
      <c r="G558" s="118"/>
      <c r="H558" s="203"/>
    </row>
    <row r="559" spans="2:8" x14ac:dyDescent="0.2">
      <c r="B559" s="116"/>
      <c r="C559" s="225"/>
      <c r="D559" s="117"/>
      <c r="E559" s="171"/>
      <c r="F559" s="181"/>
      <c r="G559" s="118"/>
      <c r="H559" s="203"/>
    </row>
    <row r="560" spans="2:8" x14ac:dyDescent="0.2">
      <c r="B560" s="116"/>
      <c r="C560" s="225"/>
      <c r="D560" s="117"/>
      <c r="E560" s="171"/>
      <c r="F560" s="181"/>
      <c r="G560" s="118"/>
      <c r="H560" s="203"/>
    </row>
    <row r="561" spans="2:8" x14ac:dyDescent="0.2">
      <c r="B561" s="116"/>
      <c r="C561" s="225"/>
      <c r="D561" s="117"/>
      <c r="E561" s="171"/>
      <c r="F561" s="181"/>
      <c r="G561" s="118"/>
      <c r="H561" s="203"/>
    </row>
    <row r="562" spans="2:8" x14ac:dyDescent="0.2">
      <c r="B562" s="116"/>
      <c r="C562" s="225"/>
      <c r="D562" s="117"/>
      <c r="E562" s="171"/>
      <c r="F562" s="181"/>
      <c r="G562" s="118"/>
      <c r="H562" s="203"/>
    </row>
    <row r="563" spans="2:8" x14ac:dyDescent="0.2">
      <c r="B563" s="116"/>
      <c r="C563" s="225"/>
      <c r="D563" s="117"/>
      <c r="E563" s="171"/>
      <c r="F563" s="181"/>
      <c r="G563" s="118"/>
      <c r="H563" s="203"/>
    </row>
    <row r="564" spans="2:8" x14ac:dyDescent="0.2">
      <c r="B564" s="116"/>
      <c r="C564" s="225"/>
      <c r="D564" s="117"/>
      <c r="E564" s="171"/>
      <c r="F564" s="181"/>
      <c r="G564" s="118"/>
      <c r="H564" s="203"/>
    </row>
    <row r="565" spans="2:8" x14ac:dyDescent="0.2">
      <c r="B565" s="116"/>
      <c r="C565" s="225"/>
      <c r="D565" s="117"/>
      <c r="E565" s="171"/>
      <c r="F565" s="181"/>
      <c r="G565" s="118"/>
      <c r="H565" s="203"/>
    </row>
    <row r="566" spans="2:8" x14ac:dyDescent="0.2">
      <c r="B566" s="116"/>
      <c r="C566" s="225"/>
      <c r="D566" s="117"/>
      <c r="E566" s="171"/>
      <c r="F566" s="181"/>
      <c r="G566" s="118"/>
      <c r="H566" s="203"/>
    </row>
    <row r="567" spans="2:8" x14ac:dyDescent="0.2">
      <c r="B567" s="116"/>
      <c r="C567" s="225"/>
      <c r="D567" s="117"/>
      <c r="E567" s="171"/>
      <c r="F567" s="181"/>
      <c r="G567" s="118"/>
      <c r="H567" s="203"/>
    </row>
    <row r="568" spans="2:8" x14ac:dyDescent="0.2">
      <c r="B568" s="116"/>
      <c r="C568" s="225"/>
      <c r="D568" s="117"/>
      <c r="E568" s="171"/>
      <c r="F568" s="181"/>
      <c r="G568" s="118"/>
      <c r="H568" s="203"/>
    </row>
    <row r="569" spans="2:8" x14ac:dyDescent="0.2">
      <c r="B569" s="116"/>
      <c r="C569" s="225"/>
      <c r="D569" s="117"/>
      <c r="E569" s="171"/>
      <c r="F569" s="181"/>
      <c r="G569" s="118"/>
      <c r="H569" s="203"/>
    </row>
    <row r="570" spans="2:8" x14ac:dyDescent="0.2">
      <c r="B570" s="116"/>
      <c r="C570" s="225"/>
      <c r="D570" s="117"/>
      <c r="E570" s="171"/>
      <c r="F570" s="181"/>
      <c r="G570" s="118"/>
      <c r="H570" s="203"/>
    </row>
    <row r="571" spans="2:8" x14ac:dyDescent="0.2">
      <c r="B571" s="116"/>
      <c r="C571" s="225"/>
      <c r="D571" s="117"/>
      <c r="E571" s="171"/>
      <c r="F571" s="181"/>
      <c r="G571" s="118"/>
      <c r="H571" s="203"/>
    </row>
    <row r="572" spans="2:8" x14ac:dyDescent="0.2">
      <c r="B572" s="116"/>
      <c r="C572" s="225"/>
      <c r="D572" s="117"/>
      <c r="E572" s="171"/>
      <c r="F572" s="181"/>
      <c r="G572" s="118"/>
      <c r="H572" s="203"/>
    </row>
    <row r="573" spans="2:8" x14ac:dyDescent="0.2">
      <c r="B573" s="116"/>
      <c r="C573" s="225"/>
      <c r="D573" s="117"/>
      <c r="E573" s="171"/>
      <c r="F573" s="181"/>
      <c r="G573" s="118"/>
      <c r="H573" s="203"/>
    </row>
    <row r="574" spans="2:8" x14ac:dyDescent="0.2">
      <c r="B574" s="116"/>
      <c r="C574" s="225"/>
      <c r="D574" s="117"/>
      <c r="E574" s="171"/>
      <c r="F574" s="181"/>
      <c r="G574" s="118"/>
      <c r="H574" s="203"/>
    </row>
    <row r="575" spans="2:8" x14ac:dyDescent="0.2">
      <c r="B575" s="116"/>
      <c r="C575" s="225"/>
      <c r="D575" s="117"/>
      <c r="E575" s="171"/>
      <c r="F575" s="181"/>
      <c r="G575" s="118"/>
      <c r="H575" s="203"/>
    </row>
    <row r="576" spans="2:8" x14ac:dyDescent="0.2">
      <c r="B576" s="116"/>
      <c r="C576" s="225"/>
      <c r="D576" s="117"/>
      <c r="E576" s="171"/>
      <c r="F576" s="181"/>
      <c r="G576" s="118"/>
      <c r="H576" s="203"/>
    </row>
    <row r="577" spans="2:8" x14ac:dyDescent="0.2">
      <c r="B577" s="116"/>
      <c r="C577" s="225"/>
      <c r="D577" s="117"/>
      <c r="E577" s="171"/>
      <c r="F577" s="181"/>
      <c r="G577" s="118"/>
      <c r="H577" s="203"/>
    </row>
    <row r="578" spans="2:8" x14ac:dyDescent="0.2">
      <c r="B578" s="116"/>
      <c r="C578" s="225"/>
      <c r="D578" s="117"/>
      <c r="E578" s="171"/>
      <c r="F578" s="181"/>
      <c r="G578" s="118"/>
      <c r="H578" s="203"/>
    </row>
    <row r="579" spans="2:8" x14ac:dyDescent="0.2">
      <c r="B579" s="116"/>
      <c r="C579" s="225"/>
      <c r="D579" s="117"/>
      <c r="E579" s="171"/>
      <c r="F579" s="181"/>
      <c r="G579" s="118"/>
      <c r="H579" s="203"/>
    </row>
    <row r="580" spans="2:8" x14ac:dyDescent="0.2">
      <c r="B580" s="116"/>
      <c r="C580" s="225"/>
      <c r="D580" s="117"/>
      <c r="E580" s="171"/>
      <c r="F580" s="181"/>
      <c r="G580" s="118"/>
      <c r="H580" s="203"/>
    </row>
    <row r="581" spans="2:8" x14ac:dyDescent="0.2">
      <c r="B581" s="116"/>
      <c r="C581" s="225"/>
      <c r="D581" s="117"/>
      <c r="E581" s="171"/>
      <c r="F581" s="181"/>
      <c r="G581" s="118"/>
      <c r="H581" s="203"/>
    </row>
    <row r="582" spans="2:8" x14ac:dyDescent="0.2">
      <c r="B582" s="116"/>
      <c r="C582" s="225"/>
      <c r="D582" s="117"/>
      <c r="E582" s="171"/>
      <c r="F582" s="181"/>
      <c r="G582" s="118"/>
      <c r="H582" s="203"/>
    </row>
    <row r="583" spans="2:8" x14ac:dyDescent="0.2">
      <c r="B583" s="116"/>
      <c r="C583" s="225"/>
      <c r="D583" s="117"/>
      <c r="E583" s="171"/>
      <c r="F583" s="181"/>
      <c r="G583" s="118"/>
      <c r="H583" s="203"/>
    </row>
    <row r="584" spans="2:8" x14ac:dyDescent="0.2">
      <c r="B584" s="116"/>
      <c r="C584" s="225"/>
      <c r="D584" s="117"/>
      <c r="E584" s="171"/>
      <c r="F584" s="181"/>
      <c r="G584" s="118"/>
      <c r="H584" s="203"/>
    </row>
    <row r="585" spans="2:8" x14ac:dyDescent="0.2">
      <c r="B585" s="116"/>
      <c r="C585" s="225"/>
      <c r="D585" s="117"/>
      <c r="E585" s="171"/>
      <c r="F585" s="181"/>
      <c r="G585" s="118"/>
      <c r="H585" s="203"/>
    </row>
    <row r="586" spans="2:8" x14ac:dyDescent="0.2">
      <c r="B586" s="116"/>
      <c r="C586" s="225"/>
      <c r="D586" s="117"/>
      <c r="E586" s="171"/>
      <c r="F586" s="181"/>
      <c r="G586" s="118"/>
      <c r="H586" s="203"/>
    </row>
    <row r="587" spans="2:8" x14ac:dyDescent="0.2">
      <c r="B587" s="116"/>
      <c r="C587" s="225"/>
      <c r="D587" s="117"/>
      <c r="E587" s="171"/>
      <c r="F587" s="181"/>
      <c r="G587" s="118"/>
      <c r="H587" s="203"/>
    </row>
    <row r="588" spans="2:8" x14ac:dyDescent="0.2">
      <c r="B588" s="116"/>
      <c r="C588" s="225"/>
      <c r="D588" s="117"/>
      <c r="E588" s="171"/>
      <c r="F588" s="181"/>
      <c r="G588" s="118"/>
      <c r="H588" s="203"/>
    </row>
    <row r="589" spans="2:8" x14ac:dyDescent="0.2">
      <c r="B589" s="116"/>
      <c r="C589" s="225"/>
      <c r="D589" s="117"/>
      <c r="E589" s="171"/>
      <c r="F589" s="181"/>
      <c r="G589" s="118"/>
      <c r="H589" s="203"/>
    </row>
    <row r="590" spans="2:8" x14ac:dyDescent="0.2">
      <c r="B590" s="116"/>
      <c r="C590" s="225"/>
      <c r="D590" s="117"/>
      <c r="E590" s="171"/>
      <c r="F590" s="181"/>
      <c r="G590" s="118"/>
      <c r="H590" s="203"/>
    </row>
    <row r="591" spans="2:8" x14ac:dyDescent="0.2">
      <c r="B591" s="116"/>
      <c r="C591" s="225"/>
      <c r="D591" s="117"/>
      <c r="E591" s="171"/>
      <c r="F591" s="181"/>
      <c r="G591" s="118"/>
      <c r="H591" s="203"/>
    </row>
    <row r="592" spans="2:8" x14ac:dyDescent="0.2">
      <c r="B592" s="116"/>
      <c r="C592" s="225"/>
      <c r="D592" s="117"/>
      <c r="E592" s="171"/>
      <c r="F592" s="181"/>
      <c r="G592" s="118"/>
      <c r="H592" s="203"/>
    </row>
    <row r="593" spans="2:8" x14ac:dyDescent="0.2">
      <c r="B593" s="116"/>
      <c r="C593" s="225"/>
      <c r="D593" s="117"/>
      <c r="E593" s="171"/>
      <c r="F593" s="181"/>
      <c r="G593" s="118"/>
      <c r="H593" s="203"/>
    </row>
    <row r="594" spans="2:8" x14ac:dyDescent="0.2">
      <c r="B594" s="116"/>
      <c r="C594" s="225"/>
      <c r="D594" s="117"/>
      <c r="E594" s="171"/>
      <c r="F594" s="181"/>
      <c r="G594" s="118"/>
      <c r="H594" s="203"/>
    </row>
    <row r="595" spans="2:8" x14ac:dyDescent="0.2">
      <c r="B595" s="116"/>
      <c r="C595" s="225"/>
      <c r="D595" s="117"/>
      <c r="E595" s="171"/>
      <c r="F595" s="181"/>
      <c r="G595" s="118"/>
      <c r="H595" s="203"/>
    </row>
    <row r="596" spans="2:8" x14ac:dyDescent="0.2">
      <c r="B596" s="116"/>
      <c r="C596" s="225"/>
      <c r="D596" s="117"/>
      <c r="E596" s="171"/>
      <c r="F596" s="181"/>
      <c r="G596" s="118"/>
      <c r="H596" s="203"/>
    </row>
    <row r="597" spans="2:8" x14ac:dyDescent="0.2">
      <c r="B597" s="116"/>
      <c r="C597" s="225"/>
      <c r="D597" s="117"/>
      <c r="E597" s="171"/>
      <c r="F597" s="181"/>
      <c r="G597" s="118"/>
      <c r="H597" s="203"/>
    </row>
    <row r="598" spans="2:8" x14ac:dyDescent="0.2">
      <c r="B598" s="116"/>
      <c r="C598" s="225"/>
      <c r="D598" s="117"/>
      <c r="E598" s="171"/>
      <c r="F598" s="181"/>
      <c r="G598" s="118"/>
      <c r="H598" s="203"/>
    </row>
    <row r="599" spans="2:8" x14ac:dyDescent="0.2">
      <c r="B599" s="116"/>
      <c r="C599" s="225"/>
      <c r="D599" s="117"/>
      <c r="E599" s="171"/>
      <c r="F599" s="181"/>
      <c r="G599" s="118"/>
      <c r="H599" s="203"/>
    </row>
    <row r="600" spans="2:8" x14ac:dyDescent="0.2">
      <c r="B600" s="116"/>
      <c r="C600" s="225"/>
      <c r="D600" s="117"/>
      <c r="E600" s="171"/>
      <c r="F600" s="181"/>
      <c r="G600" s="118"/>
      <c r="H600" s="203"/>
    </row>
    <row r="601" spans="2:8" x14ac:dyDescent="0.2">
      <c r="B601" s="116"/>
      <c r="C601" s="225"/>
      <c r="D601" s="117"/>
      <c r="E601" s="171"/>
      <c r="F601" s="181"/>
      <c r="G601" s="118"/>
      <c r="H601" s="203"/>
    </row>
    <row r="602" spans="2:8" x14ac:dyDescent="0.2">
      <c r="B602" s="116"/>
      <c r="C602" s="225"/>
      <c r="D602" s="117"/>
      <c r="E602" s="171"/>
      <c r="F602" s="181"/>
      <c r="G602" s="118"/>
      <c r="H602" s="203"/>
    </row>
    <row r="603" spans="2:8" x14ac:dyDescent="0.2">
      <c r="B603" s="116"/>
      <c r="C603" s="225"/>
      <c r="D603" s="117"/>
      <c r="E603" s="171"/>
      <c r="F603" s="181"/>
      <c r="G603" s="118"/>
      <c r="H603" s="203"/>
    </row>
    <row r="604" spans="2:8" x14ac:dyDescent="0.2">
      <c r="B604" s="116"/>
      <c r="C604" s="225"/>
      <c r="D604" s="117"/>
      <c r="E604" s="171"/>
      <c r="F604" s="181"/>
      <c r="G604" s="118"/>
      <c r="H604" s="203"/>
    </row>
    <row r="605" spans="2:8" x14ac:dyDescent="0.2">
      <c r="B605" s="116"/>
      <c r="C605" s="225"/>
      <c r="D605" s="117"/>
      <c r="E605" s="171"/>
      <c r="F605" s="181"/>
      <c r="G605" s="118"/>
      <c r="H605" s="203"/>
    </row>
    <row r="606" spans="2:8" x14ac:dyDescent="0.2">
      <c r="B606" s="116"/>
      <c r="C606" s="225"/>
      <c r="D606" s="117"/>
      <c r="E606" s="171"/>
      <c r="F606" s="181"/>
      <c r="G606" s="118"/>
      <c r="H606" s="203"/>
    </row>
    <row r="607" spans="2:8" x14ac:dyDescent="0.2">
      <c r="B607" s="116"/>
      <c r="C607" s="225"/>
      <c r="D607" s="117"/>
      <c r="E607" s="171"/>
      <c r="F607" s="181"/>
      <c r="G607" s="118"/>
      <c r="H607" s="203"/>
    </row>
    <row r="608" spans="2:8" x14ac:dyDescent="0.2">
      <c r="B608" s="116"/>
      <c r="C608" s="225"/>
      <c r="D608" s="117"/>
      <c r="E608" s="171"/>
      <c r="F608" s="181"/>
      <c r="G608" s="118"/>
      <c r="H608" s="203"/>
    </row>
    <row r="609" spans="2:8" x14ac:dyDescent="0.2">
      <c r="B609" s="116"/>
      <c r="C609" s="225"/>
      <c r="D609" s="117"/>
      <c r="E609" s="171"/>
      <c r="F609" s="181"/>
      <c r="G609" s="118"/>
      <c r="H609" s="203"/>
    </row>
    <row r="610" spans="2:8" x14ac:dyDescent="0.2">
      <c r="B610" s="116"/>
      <c r="C610" s="225"/>
      <c r="D610" s="117"/>
      <c r="E610" s="171"/>
      <c r="F610" s="181"/>
      <c r="G610" s="118"/>
      <c r="H610" s="203"/>
    </row>
    <row r="611" spans="2:8" x14ac:dyDescent="0.2">
      <c r="B611" s="116"/>
      <c r="C611" s="225"/>
      <c r="D611" s="117"/>
      <c r="E611" s="171"/>
      <c r="F611" s="181"/>
      <c r="G611" s="118"/>
      <c r="H611" s="203"/>
    </row>
    <row r="612" spans="2:8" x14ac:dyDescent="0.2">
      <c r="B612" s="116"/>
      <c r="C612" s="225"/>
      <c r="D612" s="117"/>
      <c r="E612" s="171"/>
      <c r="F612" s="181"/>
      <c r="G612" s="118"/>
      <c r="H612" s="203"/>
    </row>
    <row r="613" spans="2:8" x14ac:dyDescent="0.2">
      <c r="B613" s="116"/>
      <c r="C613" s="225"/>
      <c r="D613" s="117"/>
      <c r="E613" s="171"/>
      <c r="F613" s="181"/>
      <c r="G613" s="118"/>
      <c r="H613" s="203"/>
    </row>
    <row r="614" spans="2:8" x14ac:dyDescent="0.2">
      <c r="B614" s="116"/>
      <c r="C614" s="225"/>
      <c r="D614" s="117"/>
      <c r="E614" s="171"/>
      <c r="F614" s="181"/>
      <c r="G614" s="118"/>
      <c r="H614" s="203"/>
    </row>
    <row r="615" spans="2:8" x14ac:dyDescent="0.2">
      <c r="B615" s="116"/>
      <c r="C615" s="225"/>
      <c r="D615" s="117"/>
      <c r="E615" s="171"/>
      <c r="F615" s="181"/>
      <c r="G615" s="118"/>
      <c r="H615" s="203"/>
    </row>
    <row r="616" spans="2:8" x14ac:dyDescent="0.2">
      <c r="B616" s="116"/>
      <c r="C616" s="225"/>
      <c r="D616" s="117"/>
      <c r="E616" s="171"/>
      <c r="F616" s="181"/>
      <c r="G616" s="118"/>
      <c r="H616" s="203"/>
    </row>
    <row r="617" spans="2:8" x14ac:dyDescent="0.2">
      <c r="B617" s="116"/>
      <c r="C617" s="225"/>
      <c r="D617" s="117"/>
      <c r="E617" s="171"/>
      <c r="F617" s="181"/>
      <c r="G617" s="118"/>
      <c r="H617" s="203"/>
    </row>
    <row r="618" spans="2:8" x14ac:dyDescent="0.2">
      <c r="B618" s="116"/>
      <c r="C618" s="225"/>
      <c r="D618" s="117"/>
      <c r="E618" s="171"/>
      <c r="F618" s="181"/>
      <c r="G618" s="118"/>
      <c r="H618" s="203"/>
    </row>
    <row r="619" spans="2:8" x14ac:dyDescent="0.2">
      <c r="B619" s="116"/>
      <c r="C619" s="225"/>
      <c r="D619" s="117"/>
      <c r="E619" s="171"/>
      <c r="F619" s="181"/>
      <c r="G619" s="118"/>
      <c r="H619" s="203"/>
    </row>
    <row r="620" spans="2:8" x14ac:dyDescent="0.2">
      <c r="B620" s="116"/>
      <c r="C620" s="225"/>
      <c r="D620" s="117"/>
      <c r="E620" s="171"/>
      <c r="F620" s="181"/>
      <c r="G620" s="118"/>
      <c r="H620" s="203"/>
    </row>
    <row r="621" spans="2:8" x14ac:dyDescent="0.2">
      <c r="B621" s="116"/>
      <c r="C621" s="225"/>
      <c r="D621" s="117"/>
      <c r="E621" s="171"/>
      <c r="F621" s="181"/>
      <c r="G621" s="118"/>
      <c r="H621" s="203"/>
    </row>
    <row r="622" spans="2:8" x14ac:dyDescent="0.2">
      <c r="B622" s="116"/>
      <c r="C622" s="225"/>
      <c r="D622" s="117"/>
      <c r="E622" s="171"/>
      <c r="F622" s="181"/>
      <c r="G622" s="118"/>
      <c r="H622" s="203"/>
    </row>
    <row r="623" spans="2:8" x14ac:dyDescent="0.2">
      <c r="B623" s="116"/>
      <c r="C623" s="225"/>
      <c r="D623" s="117"/>
      <c r="E623" s="171"/>
      <c r="F623" s="181"/>
      <c r="G623" s="118"/>
      <c r="H623" s="203"/>
    </row>
    <row r="624" spans="2:8" x14ac:dyDescent="0.2">
      <c r="B624" s="116"/>
      <c r="C624" s="225"/>
      <c r="D624" s="117"/>
      <c r="E624" s="171"/>
      <c r="F624" s="181"/>
      <c r="G624" s="118"/>
      <c r="H624" s="203"/>
    </row>
    <row r="625" spans="2:8" x14ac:dyDescent="0.2">
      <c r="B625" s="116"/>
      <c r="C625" s="225"/>
      <c r="D625" s="117"/>
      <c r="E625" s="171"/>
      <c r="F625" s="181"/>
      <c r="G625" s="118"/>
      <c r="H625" s="203"/>
    </row>
    <row r="626" spans="2:8" x14ac:dyDescent="0.2">
      <c r="B626" s="116"/>
      <c r="C626" s="225"/>
      <c r="D626" s="117"/>
      <c r="E626" s="171"/>
      <c r="F626" s="181"/>
      <c r="G626" s="118"/>
      <c r="H626" s="203"/>
    </row>
    <row r="627" spans="2:8" x14ac:dyDescent="0.2">
      <c r="B627" s="116"/>
      <c r="C627" s="225"/>
      <c r="D627" s="117"/>
      <c r="E627" s="171"/>
      <c r="F627" s="181"/>
      <c r="G627" s="118"/>
      <c r="H627" s="203"/>
    </row>
    <row r="628" spans="2:8" x14ac:dyDescent="0.2">
      <c r="B628" s="116"/>
      <c r="C628" s="225"/>
      <c r="D628" s="117"/>
      <c r="E628" s="171"/>
      <c r="F628" s="181"/>
      <c r="G628" s="118"/>
      <c r="H628" s="203"/>
    </row>
    <row r="629" spans="2:8" x14ac:dyDescent="0.2">
      <c r="B629" s="116"/>
      <c r="C629" s="225"/>
      <c r="D629" s="117"/>
      <c r="E629" s="171"/>
      <c r="F629" s="181"/>
      <c r="G629" s="118"/>
      <c r="H629" s="203"/>
    </row>
    <row r="630" spans="2:8" x14ac:dyDescent="0.2">
      <c r="B630" s="116"/>
      <c r="C630" s="225"/>
      <c r="D630" s="117"/>
      <c r="E630" s="171"/>
      <c r="F630" s="181"/>
      <c r="G630" s="118"/>
      <c r="H630" s="203"/>
    </row>
    <row r="631" spans="2:8" x14ac:dyDescent="0.2">
      <c r="B631" s="116"/>
      <c r="C631" s="225"/>
      <c r="D631" s="117"/>
      <c r="E631" s="171"/>
      <c r="F631" s="181"/>
      <c r="G631" s="118"/>
      <c r="H631" s="203"/>
    </row>
    <row r="632" spans="2:8" x14ac:dyDescent="0.2">
      <c r="B632" s="116"/>
      <c r="C632" s="225"/>
      <c r="D632" s="117"/>
      <c r="E632" s="171"/>
      <c r="F632" s="181"/>
      <c r="G632" s="118"/>
      <c r="H632" s="203"/>
    </row>
    <row r="633" spans="2:8" x14ac:dyDescent="0.2">
      <c r="B633" s="116"/>
      <c r="C633" s="225"/>
      <c r="D633" s="117"/>
      <c r="E633" s="171"/>
      <c r="F633" s="181"/>
      <c r="G633" s="118"/>
      <c r="H633" s="203"/>
    </row>
    <row r="634" spans="2:8" x14ac:dyDescent="0.2">
      <c r="B634" s="116"/>
      <c r="C634" s="225"/>
      <c r="D634" s="117"/>
      <c r="E634" s="171"/>
      <c r="F634" s="181"/>
      <c r="G634" s="118"/>
      <c r="H634" s="203"/>
    </row>
    <row r="635" spans="2:8" x14ac:dyDescent="0.2">
      <c r="B635" s="116"/>
      <c r="C635" s="225"/>
      <c r="D635" s="117"/>
      <c r="E635" s="171"/>
      <c r="F635" s="181"/>
      <c r="G635" s="118"/>
      <c r="H635" s="203"/>
    </row>
    <row r="636" spans="2:8" x14ac:dyDescent="0.2">
      <c r="B636" s="116"/>
      <c r="C636" s="225"/>
      <c r="D636" s="117"/>
      <c r="E636" s="171"/>
      <c r="F636" s="181"/>
      <c r="G636" s="118"/>
      <c r="H636" s="203"/>
    </row>
    <row r="637" spans="2:8" x14ac:dyDescent="0.2">
      <c r="B637" s="116"/>
      <c r="C637" s="225"/>
      <c r="D637" s="117"/>
      <c r="E637" s="171"/>
      <c r="F637" s="181"/>
      <c r="G637" s="118"/>
      <c r="H637" s="203"/>
    </row>
    <row r="638" spans="2:8" x14ac:dyDescent="0.2">
      <c r="B638" s="116"/>
      <c r="C638" s="225"/>
      <c r="D638" s="117"/>
      <c r="E638" s="171"/>
      <c r="F638" s="181"/>
      <c r="G638" s="118"/>
      <c r="H638" s="203"/>
    </row>
    <row r="639" spans="2:8" x14ac:dyDescent="0.2">
      <c r="B639" s="116"/>
      <c r="C639" s="225"/>
      <c r="D639" s="117"/>
      <c r="E639" s="171"/>
      <c r="F639" s="181"/>
      <c r="G639" s="118"/>
      <c r="H639" s="203"/>
    </row>
    <row r="640" spans="2:8" x14ac:dyDescent="0.2">
      <c r="B640" s="116"/>
      <c r="C640" s="225"/>
      <c r="D640" s="117"/>
      <c r="E640" s="171"/>
      <c r="F640" s="181"/>
      <c r="G640" s="118"/>
      <c r="H640" s="203"/>
    </row>
    <row r="641" spans="2:8" x14ac:dyDescent="0.2">
      <c r="B641" s="116"/>
      <c r="C641" s="225"/>
      <c r="D641" s="117"/>
      <c r="E641" s="171"/>
      <c r="F641" s="181"/>
      <c r="G641" s="118"/>
      <c r="H641" s="203"/>
    </row>
    <row r="642" spans="2:8" x14ac:dyDescent="0.2">
      <c r="B642" s="116"/>
      <c r="C642" s="225"/>
      <c r="D642" s="117"/>
      <c r="E642" s="171"/>
      <c r="F642" s="181"/>
      <c r="G642" s="118"/>
      <c r="H642" s="203"/>
    </row>
    <row r="643" spans="2:8" x14ac:dyDescent="0.2">
      <c r="B643" s="116"/>
      <c r="C643" s="225"/>
      <c r="D643" s="117"/>
      <c r="E643" s="171"/>
      <c r="F643" s="181"/>
      <c r="G643" s="118"/>
      <c r="H643" s="203"/>
    </row>
    <row r="644" spans="2:8" x14ac:dyDescent="0.2">
      <c r="B644" s="116"/>
      <c r="C644" s="225"/>
      <c r="D644" s="117"/>
      <c r="E644" s="171"/>
      <c r="F644" s="181"/>
      <c r="G644" s="118"/>
      <c r="H644" s="203"/>
    </row>
    <row r="645" spans="2:8" x14ac:dyDescent="0.2">
      <c r="B645" s="116"/>
      <c r="C645" s="225"/>
      <c r="D645" s="117"/>
      <c r="E645" s="171"/>
      <c r="F645" s="181"/>
      <c r="G645" s="118"/>
      <c r="H645" s="203"/>
    </row>
    <row r="646" spans="2:8" x14ac:dyDescent="0.2">
      <c r="B646" s="116"/>
      <c r="C646" s="225"/>
      <c r="D646" s="117"/>
      <c r="E646" s="171"/>
      <c r="F646" s="181"/>
      <c r="G646" s="118"/>
      <c r="H646" s="203"/>
    </row>
    <row r="647" spans="2:8" x14ac:dyDescent="0.2">
      <c r="B647" s="116"/>
      <c r="C647" s="225"/>
      <c r="D647" s="117"/>
      <c r="E647" s="171"/>
      <c r="F647" s="181"/>
      <c r="G647" s="118"/>
      <c r="H647" s="203"/>
    </row>
    <row r="648" spans="2:8" x14ac:dyDescent="0.2">
      <c r="B648" s="116"/>
      <c r="C648" s="225"/>
      <c r="D648" s="117"/>
      <c r="E648" s="171"/>
      <c r="F648" s="181"/>
      <c r="G648" s="118"/>
      <c r="H648" s="203"/>
    </row>
    <row r="649" spans="2:8" x14ac:dyDescent="0.2">
      <c r="B649" s="116"/>
      <c r="C649" s="225"/>
      <c r="D649" s="117"/>
      <c r="E649" s="171"/>
      <c r="F649" s="181"/>
      <c r="G649" s="118"/>
      <c r="H649" s="203"/>
    </row>
    <row r="650" spans="2:8" x14ac:dyDescent="0.2">
      <c r="B650" s="116"/>
      <c r="C650" s="225"/>
      <c r="D650" s="117"/>
      <c r="E650" s="171"/>
      <c r="F650" s="181"/>
      <c r="G650" s="118"/>
      <c r="H650" s="203"/>
    </row>
    <row r="651" spans="2:8" x14ac:dyDescent="0.2">
      <c r="B651" s="116"/>
      <c r="C651" s="225"/>
      <c r="D651" s="117"/>
      <c r="E651" s="171"/>
      <c r="F651" s="181"/>
      <c r="G651" s="118"/>
      <c r="H651" s="203"/>
    </row>
    <row r="652" spans="2:8" x14ac:dyDescent="0.2">
      <c r="B652" s="116"/>
      <c r="C652" s="225"/>
      <c r="D652" s="117"/>
      <c r="E652" s="171"/>
      <c r="F652" s="181"/>
      <c r="G652" s="118"/>
      <c r="H652" s="203"/>
    </row>
    <row r="653" spans="2:8" x14ac:dyDescent="0.2">
      <c r="B653" s="116"/>
      <c r="C653" s="225"/>
      <c r="D653" s="117"/>
      <c r="E653" s="171"/>
      <c r="F653" s="181"/>
      <c r="G653" s="118"/>
      <c r="H653" s="203"/>
    </row>
    <row r="654" spans="2:8" x14ac:dyDescent="0.2">
      <c r="B654" s="116"/>
      <c r="C654" s="225"/>
      <c r="D654" s="117"/>
      <c r="E654" s="171"/>
      <c r="F654" s="181"/>
      <c r="G654" s="118"/>
      <c r="H654" s="203"/>
    </row>
    <row r="655" spans="2:8" x14ac:dyDescent="0.2">
      <c r="B655" s="116"/>
      <c r="C655" s="225"/>
      <c r="D655" s="117"/>
      <c r="E655" s="171"/>
      <c r="F655" s="181"/>
      <c r="G655" s="118"/>
      <c r="H655" s="203"/>
    </row>
    <row r="656" spans="2:8" x14ac:dyDescent="0.2">
      <c r="B656" s="116"/>
      <c r="C656" s="225"/>
      <c r="D656" s="117"/>
      <c r="E656" s="171"/>
      <c r="F656" s="181"/>
      <c r="G656" s="118"/>
      <c r="H656" s="203"/>
    </row>
    <row r="657" spans="2:8" x14ac:dyDescent="0.2">
      <c r="B657" s="116"/>
      <c r="C657" s="225"/>
      <c r="D657" s="117"/>
      <c r="E657" s="171"/>
      <c r="F657" s="181"/>
      <c r="G657" s="118"/>
      <c r="H657" s="203"/>
    </row>
    <row r="658" spans="2:8" x14ac:dyDescent="0.2">
      <c r="B658" s="116"/>
      <c r="C658" s="225"/>
      <c r="D658" s="117"/>
      <c r="E658" s="171"/>
      <c r="F658" s="181"/>
      <c r="G658" s="118"/>
      <c r="H658" s="203"/>
    </row>
    <row r="659" spans="2:8" x14ac:dyDescent="0.2">
      <c r="B659" s="116"/>
      <c r="C659" s="225"/>
      <c r="D659" s="117"/>
      <c r="E659" s="171"/>
      <c r="F659" s="181"/>
      <c r="G659" s="118"/>
      <c r="H659" s="203"/>
    </row>
    <row r="660" spans="2:8" x14ac:dyDescent="0.2">
      <c r="B660" s="116"/>
      <c r="C660" s="225"/>
      <c r="D660" s="117"/>
      <c r="E660" s="171"/>
      <c r="F660" s="181"/>
      <c r="G660" s="118"/>
      <c r="H660" s="203"/>
    </row>
    <row r="661" spans="2:8" x14ac:dyDescent="0.2">
      <c r="B661" s="116"/>
      <c r="C661" s="225"/>
      <c r="D661" s="117"/>
      <c r="E661" s="171"/>
      <c r="F661" s="181"/>
      <c r="G661" s="118"/>
      <c r="H661" s="203"/>
    </row>
    <row r="662" spans="2:8" x14ac:dyDescent="0.2">
      <c r="B662" s="116"/>
      <c r="C662" s="225"/>
      <c r="D662" s="117"/>
      <c r="E662" s="171"/>
      <c r="F662" s="181"/>
      <c r="G662" s="118"/>
      <c r="H662" s="203"/>
    </row>
    <row r="663" spans="2:8" x14ac:dyDescent="0.2">
      <c r="B663" s="116"/>
      <c r="C663" s="225"/>
      <c r="D663" s="117"/>
      <c r="E663" s="171"/>
      <c r="F663" s="181"/>
      <c r="G663" s="118"/>
      <c r="H663" s="203"/>
    </row>
    <row r="664" spans="2:8" x14ac:dyDescent="0.2">
      <c r="B664" s="116"/>
      <c r="C664" s="225"/>
      <c r="D664" s="117"/>
      <c r="E664" s="171"/>
      <c r="F664" s="181"/>
      <c r="G664" s="118"/>
      <c r="H664" s="203"/>
    </row>
    <row r="665" spans="2:8" x14ac:dyDescent="0.2">
      <c r="B665" s="116"/>
      <c r="C665" s="225"/>
      <c r="D665" s="117"/>
      <c r="E665" s="171"/>
      <c r="F665" s="181"/>
      <c r="G665" s="118"/>
      <c r="H665" s="203"/>
    </row>
    <row r="666" spans="2:8" x14ac:dyDescent="0.2">
      <c r="B666" s="116"/>
      <c r="C666" s="225"/>
      <c r="D666" s="117"/>
      <c r="E666" s="171"/>
      <c r="F666" s="181"/>
      <c r="G666" s="118"/>
      <c r="H666" s="203"/>
    </row>
    <row r="667" spans="2:8" x14ac:dyDescent="0.2">
      <c r="B667" s="116"/>
      <c r="C667" s="225"/>
      <c r="D667" s="117"/>
      <c r="E667" s="171"/>
      <c r="F667" s="181"/>
      <c r="G667" s="118"/>
      <c r="H667" s="203"/>
    </row>
    <row r="668" spans="2:8" x14ac:dyDescent="0.2">
      <c r="B668" s="116"/>
      <c r="C668" s="225"/>
      <c r="D668" s="117"/>
      <c r="E668" s="171"/>
      <c r="F668" s="181"/>
      <c r="G668" s="118"/>
      <c r="H668" s="203"/>
    </row>
    <row r="669" spans="2:8" x14ac:dyDescent="0.2">
      <c r="B669" s="116"/>
      <c r="C669" s="225"/>
      <c r="D669" s="117"/>
      <c r="E669" s="171"/>
      <c r="F669" s="181"/>
      <c r="G669" s="118"/>
      <c r="H669" s="203"/>
    </row>
    <row r="670" spans="2:8" x14ac:dyDescent="0.2">
      <c r="B670" s="116"/>
      <c r="C670" s="225"/>
      <c r="D670" s="117"/>
      <c r="E670" s="171"/>
      <c r="F670" s="181"/>
      <c r="G670" s="118"/>
      <c r="H670" s="203"/>
    </row>
    <row r="671" spans="2:8" x14ac:dyDescent="0.2">
      <c r="B671" s="116"/>
      <c r="C671" s="225"/>
      <c r="D671" s="117"/>
      <c r="E671" s="171"/>
      <c r="F671" s="181"/>
      <c r="G671" s="118"/>
      <c r="H671" s="203"/>
    </row>
    <row r="672" spans="2:8" x14ac:dyDescent="0.2">
      <c r="B672" s="116"/>
      <c r="C672" s="225"/>
      <c r="D672" s="117"/>
      <c r="E672" s="171"/>
      <c r="F672" s="181"/>
      <c r="G672" s="118"/>
      <c r="H672" s="203"/>
    </row>
    <row r="673" spans="2:8" x14ac:dyDescent="0.2">
      <c r="B673" s="116"/>
      <c r="C673" s="225"/>
      <c r="D673" s="117"/>
      <c r="E673" s="171"/>
      <c r="F673" s="181"/>
      <c r="G673" s="118"/>
      <c r="H673" s="203"/>
    </row>
    <row r="674" spans="2:8" x14ac:dyDescent="0.2">
      <c r="B674" s="116"/>
      <c r="C674" s="225"/>
      <c r="D674" s="117"/>
      <c r="E674" s="171"/>
      <c r="F674" s="181"/>
      <c r="G674" s="118"/>
      <c r="H674" s="203"/>
    </row>
    <row r="675" spans="2:8" x14ac:dyDescent="0.2">
      <c r="B675" s="116"/>
      <c r="C675" s="225"/>
      <c r="D675" s="117"/>
      <c r="E675" s="171"/>
      <c r="F675" s="181"/>
      <c r="G675" s="118"/>
      <c r="H675" s="203"/>
    </row>
    <row r="676" spans="2:8" x14ac:dyDescent="0.2">
      <c r="B676" s="116"/>
      <c r="C676" s="225"/>
      <c r="D676" s="117"/>
      <c r="E676" s="171"/>
      <c r="F676" s="181"/>
      <c r="G676" s="118"/>
      <c r="H676" s="203"/>
    </row>
    <row r="677" spans="2:8" x14ac:dyDescent="0.2">
      <c r="B677" s="116"/>
      <c r="C677" s="225"/>
      <c r="D677" s="117"/>
      <c r="E677" s="171"/>
      <c r="F677" s="181"/>
      <c r="G677" s="118"/>
      <c r="H677" s="203"/>
    </row>
    <row r="678" spans="2:8" x14ac:dyDescent="0.2">
      <c r="B678" s="116"/>
      <c r="C678" s="225"/>
      <c r="D678" s="117"/>
      <c r="E678" s="171"/>
      <c r="F678" s="181"/>
      <c r="G678" s="118"/>
      <c r="H678" s="203"/>
    </row>
    <row r="679" spans="2:8" x14ac:dyDescent="0.2">
      <c r="B679" s="116"/>
      <c r="C679" s="225"/>
      <c r="D679" s="117"/>
      <c r="E679" s="171"/>
      <c r="F679" s="181"/>
      <c r="G679" s="118"/>
      <c r="H679" s="203"/>
    </row>
    <row r="680" spans="2:8" x14ac:dyDescent="0.2">
      <c r="B680" s="116"/>
      <c r="C680" s="225"/>
      <c r="D680" s="117"/>
      <c r="E680" s="171"/>
      <c r="F680" s="181"/>
      <c r="G680" s="118"/>
      <c r="H680" s="203"/>
    </row>
    <row r="681" spans="2:8" x14ac:dyDescent="0.2">
      <c r="B681" s="116"/>
      <c r="C681" s="225"/>
      <c r="D681" s="117"/>
      <c r="E681" s="171"/>
      <c r="F681" s="181"/>
      <c r="G681" s="118"/>
      <c r="H681" s="203"/>
    </row>
    <row r="682" spans="2:8" x14ac:dyDescent="0.2">
      <c r="B682" s="116"/>
      <c r="C682" s="225"/>
      <c r="D682" s="117"/>
      <c r="E682" s="171"/>
      <c r="F682" s="181"/>
      <c r="G682" s="118"/>
      <c r="H682" s="203"/>
    </row>
    <row r="683" spans="2:8" x14ac:dyDescent="0.2">
      <c r="B683" s="116"/>
      <c r="C683" s="225"/>
      <c r="D683" s="117"/>
      <c r="E683" s="171"/>
      <c r="F683" s="181"/>
      <c r="G683" s="118"/>
      <c r="H683" s="203"/>
    </row>
    <row r="684" spans="2:8" x14ac:dyDescent="0.2">
      <c r="B684" s="116"/>
      <c r="C684" s="225"/>
      <c r="D684" s="117"/>
      <c r="E684" s="171"/>
      <c r="F684" s="181"/>
      <c r="G684" s="118"/>
      <c r="H684" s="203"/>
    </row>
    <row r="685" spans="2:8" x14ac:dyDescent="0.2">
      <c r="B685" s="116"/>
      <c r="C685" s="225"/>
      <c r="D685" s="117"/>
      <c r="E685" s="171"/>
      <c r="F685" s="181"/>
      <c r="G685" s="118"/>
      <c r="H685" s="203"/>
    </row>
    <row r="686" spans="2:8" x14ac:dyDescent="0.2">
      <c r="B686" s="116"/>
      <c r="C686" s="225"/>
      <c r="D686" s="117"/>
      <c r="E686" s="171"/>
      <c r="F686" s="181"/>
      <c r="G686" s="118"/>
      <c r="H686" s="203"/>
    </row>
    <row r="687" spans="2:8" x14ac:dyDescent="0.2">
      <c r="B687" s="116"/>
      <c r="C687" s="225"/>
      <c r="D687" s="117"/>
      <c r="E687" s="171"/>
      <c r="F687" s="181"/>
      <c r="G687" s="118"/>
      <c r="H687" s="203"/>
    </row>
    <row r="688" spans="2:8" x14ac:dyDescent="0.2">
      <c r="B688" s="116"/>
      <c r="C688" s="225"/>
      <c r="D688" s="117"/>
      <c r="E688" s="171"/>
      <c r="F688" s="181"/>
      <c r="G688" s="118"/>
      <c r="H688" s="203"/>
    </row>
    <row r="689" spans="2:8" x14ac:dyDescent="0.2">
      <c r="B689" s="116"/>
      <c r="C689" s="225"/>
      <c r="D689" s="117"/>
      <c r="E689" s="171"/>
      <c r="F689" s="181"/>
      <c r="G689" s="118"/>
      <c r="H689" s="203"/>
    </row>
    <row r="690" spans="2:8" x14ac:dyDescent="0.2">
      <c r="B690" s="116"/>
      <c r="C690" s="225"/>
      <c r="D690" s="117"/>
      <c r="E690" s="171"/>
      <c r="F690" s="181"/>
      <c r="G690" s="118"/>
      <c r="H690" s="203"/>
    </row>
    <row r="691" spans="2:8" x14ac:dyDescent="0.2">
      <c r="B691" s="116"/>
      <c r="C691" s="225"/>
      <c r="D691" s="117"/>
      <c r="E691" s="171"/>
      <c r="F691" s="181"/>
      <c r="G691" s="118"/>
      <c r="H691" s="203"/>
    </row>
    <row r="692" spans="2:8" x14ac:dyDescent="0.2">
      <c r="B692" s="116"/>
      <c r="C692" s="225"/>
      <c r="D692" s="117"/>
      <c r="E692" s="171"/>
      <c r="F692" s="181"/>
      <c r="G692" s="118"/>
      <c r="H692" s="203"/>
    </row>
    <row r="693" spans="2:8" x14ac:dyDescent="0.2">
      <c r="B693" s="116"/>
      <c r="C693" s="225"/>
      <c r="D693" s="117"/>
      <c r="E693" s="171"/>
      <c r="F693" s="181"/>
      <c r="G693" s="118"/>
      <c r="H693" s="203"/>
    </row>
    <row r="694" spans="2:8" x14ac:dyDescent="0.2">
      <c r="B694" s="116"/>
      <c r="C694" s="225"/>
      <c r="D694" s="117"/>
      <c r="E694" s="171"/>
      <c r="F694" s="181"/>
      <c r="G694" s="118"/>
      <c r="H694" s="203"/>
    </row>
    <row r="695" spans="2:8" x14ac:dyDescent="0.2">
      <c r="B695" s="116"/>
      <c r="C695" s="225"/>
      <c r="D695" s="117"/>
      <c r="E695" s="171"/>
      <c r="F695" s="181"/>
      <c r="G695" s="118"/>
      <c r="H695" s="203"/>
    </row>
    <row r="696" spans="2:8" x14ac:dyDescent="0.2">
      <c r="B696" s="116"/>
      <c r="C696" s="225"/>
      <c r="D696" s="117"/>
      <c r="E696" s="171"/>
      <c r="F696" s="181"/>
      <c r="G696" s="118"/>
      <c r="H696" s="203"/>
    </row>
    <row r="697" spans="2:8" x14ac:dyDescent="0.2">
      <c r="B697" s="116"/>
      <c r="C697" s="225"/>
      <c r="D697" s="117"/>
      <c r="E697" s="171"/>
      <c r="F697" s="181"/>
      <c r="G697" s="118"/>
      <c r="H697" s="203"/>
    </row>
    <row r="698" spans="2:8" x14ac:dyDescent="0.2">
      <c r="B698" s="116"/>
      <c r="C698" s="225"/>
      <c r="D698" s="117"/>
      <c r="E698" s="171"/>
      <c r="F698" s="181"/>
      <c r="G698" s="118"/>
      <c r="H698" s="203"/>
    </row>
    <row r="699" spans="2:8" x14ac:dyDescent="0.2">
      <c r="B699" s="116"/>
      <c r="C699" s="225"/>
      <c r="D699" s="117"/>
      <c r="E699" s="171"/>
      <c r="F699" s="181"/>
      <c r="G699" s="118"/>
      <c r="H699" s="203"/>
    </row>
    <row r="700" spans="2:8" x14ac:dyDescent="0.2">
      <c r="B700" s="116"/>
      <c r="C700" s="225"/>
      <c r="D700" s="117"/>
      <c r="E700" s="171"/>
      <c r="F700" s="181"/>
      <c r="G700" s="118"/>
      <c r="H700" s="203"/>
    </row>
    <row r="701" spans="2:8" x14ac:dyDescent="0.2">
      <c r="B701" s="116"/>
      <c r="C701" s="225"/>
      <c r="D701" s="117"/>
      <c r="E701" s="171"/>
      <c r="F701" s="181"/>
      <c r="G701" s="118"/>
      <c r="H701" s="203"/>
    </row>
    <row r="702" spans="2:8" x14ac:dyDescent="0.2">
      <c r="B702" s="116"/>
      <c r="C702" s="225"/>
      <c r="D702" s="117"/>
      <c r="E702" s="171"/>
      <c r="F702" s="181"/>
      <c r="G702" s="118"/>
      <c r="H702" s="203"/>
    </row>
    <row r="703" spans="2:8" x14ac:dyDescent="0.2">
      <c r="B703" s="116"/>
      <c r="C703" s="225"/>
      <c r="D703" s="117"/>
      <c r="E703" s="171"/>
      <c r="F703" s="181"/>
      <c r="G703" s="118"/>
      <c r="H703" s="203"/>
    </row>
    <row r="704" spans="2:8" x14ac:dyDescent="0.2">
      <c r="B704" s="116"/>
      <c r="C704" s="225"/>
      <c r="D704" s="117"/>
      <c r="E704" s="171"/>
      <c r="F704" s="181"/>
      <c r="G704" s="118"/>
      <c r="H704" s="203"/>
    </row>
    <row r="705" spans="2:8" x14ac:dyDescent="0.2">
      <c r="B705" s="116"/>
      <c r="C705" s="225"/>
      <c r="D705" s="117"/>
      <c r="E705" s="171"/>
      <c r="F705" s="181"/>
      <c r="G705" s="118"/>
      <c r="H705" s="203"/>
    </row>
    <row r="706" spans="2:8" x14ac:dyDescent="0.2">
      <c r="B706" s="116"/>
      <c r="C706" s="225"/>
      <c r="D706" s="117"/>
      <c r="E706" s="171"/>
      <c r="F706" s="181"/>
      <c r="G706" s="118"/>
      <c r="H706" s="203"/>
    </row>
    <row r="707" spans="2:8" x14ac:dyDescent="0.2">
      <c r="B707" s="116"/>
      <c r="C707" s="225"/>
      <c r="D707" s="117"/>
      <c r="E707" s="171"/>
      <c r="F707" s="181"/>
      <c r="G707" s="118"/>
      <c r="H707" s="203"/>
    </row>
    <row r="708" spans="2:8" x14ac:dyDescent="0.2">
      <c r="B708" s="116"/>
      <c r="C708" s="225"/>
      <c r="D708" s="117"/>
      <c r="E708" s="171"/>
      <c r="F708" s="181"/>
      <c r="G708" s="118"/>
      <c r="H708" s="203"/>
    </row>
    <row r="709" spans="2:8" x14ac:dyDescent="0.2">
      <c r="B709" s="116"/>
      <c r="C709" s="225"/>
      <c r="D709" s="117"/>
      <c r="E709" s="171"/>
      <c r="F709" s="181"/>
      <c r="G709" s="118"/>
      <c r="H709" s="203"/>
    </row>
    <row r="710" spans="2:8" x14ac:dyDescent="0.2">
      <c r="B710" s="116"/>
      <c r="C710" s="225"/>
      <c r="D710" s="117"/>
      <c r="E710" s="171"/>
      <c r="F710" s="181"/>
      <c r="G710" s="118"/>
      <c r="H710" s="203"/>
    </row>
    <row r="711" spans="2:8" x14ac:dyDescent="0.2">
      <c r="B711" s="116"/>
      <c r="C711" s="225"/>
      <c r="D711" s="117"/>
      <c r="E711" s="171"/>
      <c r="F711" s="181"/>
      <c r="G711" s="118"/>
      <c r="H711" s="203"/>
    </row>
    <row r="712" spans="2:8" x14ac:dyDescent="0.2">
      <c r="B712" s="116"/>
      <c r="C712" s="225"/>
      <c r="D712" s="117"/>
      <c r="E712" s="171"/>
      <c r="F712" s="181"/>
      <c r="G712" s="118"/>
      <c r="H712" s="203"/>
    </row>
    <row r="713" spans="2:8" x14ac:dyDescent="0.2">
      <c r="B713" s="116"/>
      <c r="C713" s="225"/>
      <c r="D713" s="117"/>
      <c r="E713" s="171"/>
      <c r="F713" s="181"/>
      <c r="G713" s="118"/>
      <c r="H713" s="203"/>
    </row>
    <row r="714" spans="2:8" x14ac:dyDescent="0.2">
      <c r="B714" s="116"/>
      <c r="C714" s="225"/>
      <c r="D714" s="117"/>
      <c r="E714" s="171"/>
      <c r="F714" s="181"/>
      <c r="G714" s="118"/>
      <c r="H714" s="203"/>
    </row>
    <row r="715" spans="2:8" x14ac:dyDescent="0.2">
      <c r="B715" s="116"/>
      <c r="C715" s="225"/>
      <c r="D715" s="117"/>
      <c r="E715" s="171"/>
      <c r="F715" s="181"/>
      <c r="G715" s="118"/>
      <c r="H715" s="203"/>
    </row>
    <row r="716" spans="2:8" x14ac:dyDescent="0.2">
      <c r="B716" s="116"/>
      <c r="C716" s="225"/>
      <c r="D716" s="117"/>
      <c r="E716" s="171"/>
      <c r="F716" s="181"/>
      <c r="G716" s="118"/>
      <c r="H716" s="203"/>
    </row>
    <row r="717" spans="2:8" x14ac:dyDescent="0.2">
      <c r="B717" s="116"/>
      <c r="C717" s="225"/>
      <c r="D717" s="117"/>
      <c r="E717" s="171"/>
      <c r="F717" s="181"/>
      <c r="G717" s="118"/>
      <c r="H717" s="203"/>
    </row>
    <row r="718" spans="2:8" x14ac:dyDescent="0.2">
      <c r="B718" s="116"/>
      <c r="C718" s="225"/>
      <c r="D718" s="117"/>
      <c r="E718" s="171"/>
      <c r="F718" s="181"/>
      <c r="G718" s="118"/>
      <c r="H718" s="203"/>
    </row>
    <row r="719" spans="2:8" x14ac:dyDescent="0.2">
      <c r="B719" s="116"/>
      <c r="C719" s="225"/>
      <c r="D719" s="117"/>
      <c r="E719" s="171"/>
      <c r="F719" s="181"/>
      <c r="G719" s="118"/>
      <c r="H719" s="203"/>
    </row>
    <row r="720" spans="2:8" x14ac:dyDescent="0.2">
      <c r="B720" s="116"/>
      <c r="C720" s="225"/>
      <c r="D720" s="117"/>
      <c r="E720" s="171"/>
      <c r="F720" s="181"/>
      <c r="G720" s="118"/>
      <c r="H720" s="203"/>
    </row>
    <row r="721" spans="2:8" x14ac:dyDescent="0.2">
      <c r="B721" s="116"/>
      <c r="C721" s="225"/>
      <c r="D721" s="117"/>
      <c r="E721" s="171"/>
      <c r="F721" s="181"/>
      <c r="G721" s="118"/>
      <c r="H721" s="203"/>
    </row>
    <row r="722" spans="2:8" x14ac:dyDescent="0.2">
      <c r="B722" s="116"/>
      <c r="C722" s="225"/>
      <c r="D722" s="117"/>
      <c r="E722" s="171"/>
      <c r="F722" s="181"/>
      <c r="G722" s="118"/>
      <c r="H722" s="203"/>
    </row>
    <row r="723" spans="2:8" x14ac:dyDescent="0.2">
      <c r="B723" s="116"/>
      <c r="C723" s="225"/>
      <c r="D723" s="117"/>
      <c r="E723" s="171"/>
      <c r="F723" s="181"/>
      <c r="G723" s="118"/>
      <c r="H723" s="203"/>
    </row>
    <row r="724" spans="2:8" x14ac:dyDescent="0.2">
      <c r="B724" s="116"/>
      <c r="C724" s="225"/>
      <c r="D724" s="117"/>
      <c r="E724" s="171"/>
      <c r="F724" s="181"/>
      <c r="G724" s="118"/>
      <c r="H724" s="203"/>
    </row>
    <row r="725" spans="2:8" x14ac:dyDescent="0.2">
      <c r="B725" s="116"/>
      <c r="C725" s="225"/>
      <c r="D725" s="117"/>
      <c r="E725" s="171"/>
      <c r="F725" s="181"/>
      <c r="G725" s="118"/>
      <c r="H725" s="203"/>
    </row>
    <row r="726" spans="2:8" x14ac:dyDescent="0.2">
      <c r="B726" s="116"/>
      <c r="C726" s="225"/>
      <c r="D726" s="117"/>
      <c r="E726" s="171"/>
      <c r="F726" s="181"/>
      <c r="G726" s="118"/>
      <c r="H726" s="203"/>
    </row>
    <row r="727" spans="2:8" x14ac:dyDescent="0.2">
      <c r="B727" s="116"/>
      <c r="C727" s="225"/>
      <c r="D727" s="117"/>
      <c r="E727" s="171"/>
      <c r="F727" s="181"/>
      <c r="G727" s="118"/>
      <c r="H727" s="203"/>
    </row>
    <row r="728" spans="2:8" x14ac:dyDescent="0.2">
      <c r="B728" s="116"/>
      <c r="C728" s="225"/>
      <c r="D728" s="117"/>
      <c r="E728" s="171"/>
      <c r="F728" s="181"/>
      <c r="G728" s="118"/>
      <c r="H728" s="203"/>
    </row>
    <row r="729" spans="2:8" x14ac:dyDescent="0.2">
      <c r="B729" s="116"/>
      <c r="C729" s="225"/>
      <c r="D729" s="117"/>
      <c r="E729" s="171"/>
      <c r="F729" s="181"/>
      <c r="G729" s="118"/>
      <c r="H729" s="203"/>
    </row>
    <row r="730" spans="2:8" x14ac:dyDescent="0.2">
      <c r="B730" s="116"/>
      <c r="C730" s="225"/>
      <c r="D730" s="117"/>
      <c r="E730" s="171"/>
      <c r="F730" s="181"/>
      <c r="G730" s="118"/>
      <c r="H730" s="203"/>
    </row>
    <row r="731" spans="2:8" x14ac:dyDescent="0.2">
      <c r="B731" s="116"/>
      <c r="C731" s="225"/>
      <c r="D731" s="117"/>
      <c r="E731" s="171"/>
      <c r="F731" s="181"/>
      <c r="G731" s="118"/>
      <c r="H731" s="203"/>
    </row>
    <row r="732" spans="2:8" x14ac:dyDescent="0.2">
      <c r="B732" s="116"/>
      <c r="C732" s="225"/>
      <c r="D732" s="117"/>
      <c r="E732" s="171"/>
      <c r="F732" s="181"/>
      <c r="G732" s="118"/>
      <c r="H732" s="203"/>
    </row>
    <row r="733" spans="2:8" x14ac:dyDescent="0.2">
      <c r="B733" s="116"/>
      <c r="C733" s="225"/>
      <c r="D733" s="117"/>
      <c r="E733" s="171"/>
      <c r="F733" s="181"/>
      <c r="G733" s="118"/>
      <c r="H733" s="203"/>
    </row>
    <row r="734" spans="2:8" x14ac:dyDescent="0.2">
      <c r="B734" s="116"/>
      <c r="C734" s="225"/>
      <c r="D734" s="117"/>
      <c r="E734" s="171"/>
      <c r="F734" s="181"/>
      <c r="G734" s="118"/>
      <c r="H734" s="203"/>
    </row>
    <row r="735" spans="2:8" x14ac:dyDescent="0.2">
      <c r="B735" s="116"/>
      <c r="C735" s="225"/>
      <c r="D735" s="117"/>
      <c r="E735" s="171"/>
      <c r="F735" s="181"/>
      <c r="G735" s="118"/>
      <c r="H735" s="203"/>
    </row>
    <row r="736" spans="2:8" x14ac:dyDescent="0.2">
      <c r="B736" s="116"/>
      <c r="C736" s="225"/>
      <c r="D736" s="117"/>
      <c r="E736" s="171"/>
      <c r="F736" s="181"/>
      <c r="G736" s="118"/>
      <c r="H736" s="203"/>
    </row>
    <row r="737" spans="2:8" x14ac:dyDescent="0.2">
      <c r="B737" s="116"/>
      <c r="C737" s="225"/>
      <c r="D737" s="117"/>
      <c r="E737" s="171"/>
      <c r="F737" s="181"/>
      <c r="G737" s="118"/>
      <c r="H737" s="203"/>
    </row>
    <row r="738" spans="2:8" x14ac:dyDescent="0.2">
      <c r="B738" s="116"/>
      <c r="C738" s="225"/>
      <c r="D738" s="117"/>
      <c r="E738" s="171"/>
      <c r="F738" s="181"/>
      <c r="G738" s="118"/>
      <c r="H738" s="203"/>
    </row>
    <row r="739" spans="2:8" x14ac:dyDescent="0.2">
      <c r="B739" s="116"/>
      <c r="C739" s="225"/>
      <c r="D739" s="117"/>
      <c r="E739" s="171"/>
      <c r="F739" s="181"/>
      <c r="G739" s="118"/>
      <c r="H739" s="203"/>
    </row>
    <row r="740" spans="2:8" x14ac:dyDescent="0.2">
      <c r="B740" s="116"/>
      <c r="C740" s="225"/>
      <c r="D740" s="117"/>
      <c r="E740" s="171"/>
      <c r="F740" s="181"/>
      <c r="G740" s="118"/>
      <c r="H740" s="203"/>
    </row>
    <row r="741" spans="2:8" x14ac:dyDescent="0.2">
      <c r="B741" s="116"/>
      <c r="C741" s="225"/>
      <c r="D741" s="117"/>
      <c r="E741" s="171"/>
      <c r="F741" s="181"/>
      <c r="G741" s="118"/>
      <c r="H741" s="203"/>
    </row>
    <row r="742" spans="2:8" x14ac:dyDescent="0.2">
      <c r="B742" s="116"/>
      <c r="C742" s="225"/>
      <c r="D742" s="117"/>
      <c r="E742" s="171"/>
      <c r="F742" s="181"/>
      <c r="G742" s="118"/>
      <c r="H742" s="203"/>
    </row>
    <row r="743" spans="2:8" x14ac:dyDescent="0.2">
      <c r="B743" s="116"/>
      <c r="C743" s="225"/>
      <c r="D743" s="117"/>
      <c r="E743" s="171"/>
      <c r="F743" s="181"/>
      <c r="G743" s="118"/>
      <c r="H743" s="203"/>
    </row>
    <row r="744" spans="2:8" x14ac:dyDescent="0.2">
      <c r="B744" s="116"/>
      <c r="C744" s="225"/>
      <c r="D744" s="117"/>
      <c r="E744" s="171"/>
      <c r="F744" s="181"/>
      <c r="G744" s="118"/>
      <c r="H744" s="203"/>
    </row>
    <row r="745" spans="2:8" x14ac:dyDescent="0.2">
      <c r="B745" s="116"/>
      <c r="C745" s="225"/>
      <c r="D745" s="117"/>
      <c r="E745" s="171"/>
      <c r="F745" s="181"/>
      <c r="G745" s="118"/>
      <c r="H745" s="203"/>
    </row>
    <row r="746" spans="2:8" x14ac:dyDescent="0.2">
      <c r="B746" s="116"/>
      <c r="C746" s="225"/>
      <c r="D746" s="117"/>
      <c r="E746" s="171"/>
      <c r="F746" s="181"/>
      <c r="G746" s="118"/>
      <c r="H746" s="203"/>
    </row>
    <row r="747" spans="2:8" x14ac:dyDescent="0.2">
      <c r="B747" s="116"/>
      <c r="C747" s="225"/>
      <c r="D747" s="117"/>
      <c r="E747" s="171"/>
      <c r="F747" s="181"/>
      <c r="G747" s="118"/>
      <c r="H747" s="203"/>
    </row>
    <row r="748" spans="2:8" x14ac:dyDescent="0.2">
      <c r="B748" s="116"/>
      <c r="C748" s="225"/>
      <c r="D748" s="117"/>
      <c r="E748" s="171"/>
      <c r="F748" s="181"/>
      <c r="G748" s="118"/>
      <c r="H748" s="203"/>
    </row>
    <row r="749" spans="2:8" x14ac:dyDescent="0.2">
      <c r="B749" s="116"/>
      <c r="C749" s="225"/>
      <c r="D749" s="117"/>
      <c r="E749" s="171"/>
      <c r="F749" s="181"/>
      <c r="G749" s="118"/>
      <c r="H749" s="203"/>
    </row>
    <row r="750" spans="2:8" x14ac:dyDescent="0.2">
      <c r="B750" s="116"/>
      <c r="C750" s="225"/>
      <c r="D750" s="117"/>
      <c r="E750" s="171"/>
      <c r="F750" s="181"/>
      <c r="G750" s="118"/>
      <c r="H750" s="203"/>
    </row>
    <row r="751" spans="2:8" x14ac:dyDescent="0.2">
      <c r="B751" s="116"/>
      <c r="C751" s="225"/>
      <c r="D751" s="117"/>
      <c r="E751" s="171"/>
      <c r="F751" s="181"/>
      <c r="G751" s="118"/>
      <c r="H751" s="203"/>
    </row>
    <row r="752" spans="2:8" x14ac:dyDescent="0.2">
      <c r="B752" s="116"/>
      <c r="C752" s="225"/>
      <c r="D752" s="117"/>
      <c r="E752" s="171"/>
      <c r="F752" s="181"/>
      <c r="G752" s="118"/>
      <c r="H752" s="203"/>
    </row>
    <row r="753" spans="2:8" x14ac:dyDescent="0.2">
      <c r="B753" s="116"/>
      <c r="C753" s="225"/>
      <c r="D753" s="117"/>
      <c r="E753" s="171"/>
      <c r="F753" s="181"/>
      <c r="G753" s="118"/>
      <c r="H753" s="203"/>
    </row>
    <row r="754" spans="2:8" x14ac:dyDescent="0.2">
      <c r="B754" s="116"/>
      <c r="C754" s="225"/>
      <c r="D754" s="117"/>
      <c r="E754" s="171"/>
      <c r="F754" s="181"/>
      <c r="G754" s="118"/>
      <c r="H754" s="203"/>
    </row>
    <row r="755" spans="2:8" x14ac:dyDescent="0.2">
      <c r="B755" s="116"/>
      <c r="C755" s="225"/>
      <c r="D755" s="117"/>
      <c r="E755" s="171"/>
      <c r="F755" s="181"/>
      <c r="G755" s="118"/>
      <c r="H755" s="203"/>
    </row>
    <row r="756" spans="2:8" x14ac:dyDescent="0.2">
      <c r="B756" s="116"/>
      <c r="C756" s="225"/>
      <c r="D756" s="117"/>
      <c r="E756" s="171"/>
      <c r="F756" s="181"/>
      <c r="G756" s="118"/>
      <c r="H756" s="203"/>
    </row>
    <row r="757" spans="2:8" x14ac:dyDescent="0.2">
      <c r="B757" s="116"/>
      <c r="C757" s="225"/>
      <c r="D757" s="117"/>
      <c r="E757" s="171"/>
      <c r="F757" s="181"/>
      <c r="G757" s="118"/>
      <c r="H757" s="203"/>
    </row>
    <row r="758" spans="2:8" x14ac:dyDescent="0.2">
      <c r="B758" s="116"/>
      <c r="C758" s="225"/>
      <c r="D758" s="117"/>
      <c r="E758" s="171"/>
      <c r="F758" s="181"/>
      <c r="G758" s="118"/>
      <c r="H758" s="203"/>
    </row>
    <row r="759" spans="2:8" x14ac:dyDescent="0.2">
      <c r="B759" s="116"/>
      <c r="C759" s="225"/>
      <c r="D759" s="117"/>
      <c r="E759" s="171"/>
      <c r="F759" s="181"/>
      <c r="G759" s="118"/>
      <c r="H759" s="203"/>
    </row>
    <row r="760" spans="2:8" x14ac:dyDescent="0.2">
      <c r="B760" s="116"/>
      <c r="C760" s="225"/>
      <c r="D760" s="117"/>
      <c r="E760" s="171"/>
      <c r="F760" s="181"/>
      <c r="G760" s="118"/>
      <c r="H760" s="203"/>
    </row>
    <row r="761" spans="2:8" x14ac:dyDescent="0.2">
      <c r="B761" s="116"/>
      <c r="C761" s="225"/>
      <c r="D761" s="117"/>
      <c r="E761" s="171"/>
      <c r="F761" s="181"/>
      <c r="G761" s="118"/>
      <c r="H761" s="203"/>
    </row>
    <row r="762" spans="2:8" x14ac:dyDescent="0.2">
      <c r="B762" s="116"/>
      <c r="C762" s="225"/>
      <c r="D762" s="117"/>
      <c r="E762" s="171"/>
      <c r="F762" s="181"/>
      <c r="G762" s="118"/>
      <c r="H762" s="203"/>
    </row>
    <row r="763" spans="2:8" x14ac:dyDescent="0.2">
      <c r="B763" s="116"/>
      <c r="C763" s="225"/>
      <c r="D763" s="117"/>
      <c r="E763" s="171"/>
      <c r="F763" s="181"/>
      <c r="G763" s="118"/>
      <c r="H763" s="203"/>
    </row>
    <row r="764" spans="2:8" x14ac:dyDescent="0.2">
      <c r="B764" s="116"/>
      <c r="C764" s="225"/>
      <c r="D764" s="117"/>
      <c r="E764" s="171"/>
      <c r="F764" s="181"/>
      <c r="G764" s="118"/>
      <c r="H764" s="203"/>
    </row>
    <row r="765" spans="2:8" x14ac:dyDescent="0.2">
      <c r="B765" s="116"/>
      <c r="C765" s="225"/>
      <c r="D765" s="117"/>
      <c r="E765" s="171"/>
      <c r="F765" s="181"/>
      <c r="G765" s="118"/>
      <c r="H765" s="203"/>
    </row>
    <row r="766" spans="2:8" x14ac:dyDescent="0.2">
      <c r="B766" s="116"/>
      <c r="C766" s="225"/>
      <c r="D766" s="117"/>
      <c r="E766" s="171"/>
      <c r="F766" s="181"/>
      <c r="G766" s="118"/>
      <c r="H766" s="203"/>
    </row>
    <row r="767" spans="2:8" x14ac:dyDescent="0.2">
      <c r="B767" s="116"/>
      <c r="C767" s="225"/>
      <c r="D767" s="117"/>
      <c r="E767" s="171"/>
      <c r="F767" s="181"/>
      <c r="G767" s="118"/>
      <c r="H767" s="203"/>
    </row>
    <row r="768" spans="2:8" x14ac:dyDescent="0.2">
      <c r="B768" s="116"/>
      <c r="C768" s="225"/>
      <c r="D768" s="117"/>
      <c r="E768" s="171"/>
      <c r="F768" s="181"/>
      <c r="G768" s="118"/>
      <c r="H768" s="203"/>
    </row>
    <row r="769" spans="2:8" x14ac:dyDescent="0.2">
      <c r="B769" s="116"/>
      <c r="C769" s="225"/>
      <c r="D769" s="117"/>
      <c r="E769" s="171"/>
      <c r="F769" s="181"/>
      <c r="G769" s="118"/>
      <c r="H769" s="203"/>
    </row>
    <row r="770" spans="2:8" x14ac:dyDescent="0.2">
      <c r="B770" s="116"/>
      <c r="C770" s="225"/>
      <c r="D770" s="117"/>
      <c r="E770" s="171"/>
      <c r="F770" s="181"/>
      <c r="G770" s="118"/>
      <c r="H770" s="203"/>
    </row>
    <row r="771" spans="2:8" x14ac:dyDescent="0.2">
      <c r="B771" s="116"/>
      <c r="C771" s="225"/>
      <c r="D771" s="117"/>
      <c r="E771" s="171"/>
      <c r="F771" s="181"/>
      <c r="G771" s="118"/>
      <c r="H771" s="203"/>
    </row>
    <row r="772" spans="2:8" x14ac:dyDescent="0.2">
      <c r="B772" s="116"/>
      <c r="C772" s="225"/>
      <c r="D772" s="117"/>
      <c r="E772" s="171"/>
      <c r="F772" s="181"/>
      <c r="G772" s="118"/>
      <c r="H772" s="203"/>
    </row>
    <row r="773" spans="2:8" x14ac:dyDescent="0.2">
      <c r="B773" s="116"/>
      <c r="C773" s="225"/>
      <c r="D773" s="117"/>
      <c r="E773" s="171"/>
      <c r="F773" s="181"/>
      <c r="G773" s="118"/>
      <c r="H773" s="203"/>
    </row>
    <row r="774" spans="2:8" x14ac:dyDescent="0.2">
      <c r="B774" s="116"/>
      <c r="C774" s="225"/>
      <c r="D774" s="117"/>
      <c r="E774" s="171"/>
      <c r="F774" s="181"/>
      <c r="G774" s="118"/>
      <c r="H774" s="203"/>
    </row>
    <row r="775" spans="2:8" x14ac:dyDescent="0.2">
      <c r="B775" s="116"/>
      <c r="C775" s="225"/>
      <c r="D775" s="117"/>
      <c r="E775" s="171"/>
      <c r="F775" s="181"/>
      <c r="G775" s="118"/>
      <c r="H775" s="203"/>
    </row>
    <row r="776" spans="2:8" x14ac:dyDescent="0.2">
      <c r="B776" s="116"/>
      <c r="C776" s="225"/>
      <c r="D776" s="117"/>
      <c r="E776" s="171"/>
      <c r="F776" s="181"/>
      <c r="G776" s="118"/>
      <c r="H776" s="203"/>
    </row>
    <row r="777" spans="2:8" x14ac:dyDescent="0.2">
      <c r="B777" s="116"/>
      <c r="C777" s="225"/>
      <c r="D777" s="117"/>
      <c r="E777" s="171"/>
      <c r="F777" s="181"/>
      <c r="G777" s="118"/>
      <c r="H777" s="203"/>
    </row>
    <row r="778" spans="2:8" x14ac:dyDescent="0.2">
      <c r="B778" s="116"/>
      <c r="C778" s="225"/>
      <c r="D778" s="117"/>
      <c r="E778" s="171"/>
      <c r="F778" s="181"/>
      <c r="G778" s="118"/>
      <c r="H778" s="203"/>
    </row>
    <row r="779" spans="2:8" x14ac:dyDescent="0.2">
      <c r="B779" s="116"/>
      <c r="C779" s="225"/>
      <c r="D779" s="117"/>
      <c r="E779" s="171"/>
      <c r="F779" s="181"/>
      <c r="G779" s="118"/>
      <c r="H779" s="203"/>
    </row>
    <row r="780" spans="2:8" x14ac:dyDescent="0.2">
      <c r="B780" s="116"/>
      <c r="C780" s="225"/>
      <c r="D780" s="117"/>
      <c r="E780" s="171"/>
      <c r="F780" s="181"/>
      <c r="G780" s="118"/>
      <c r="H780" s="203"/>
    </row>
    <row r="781" spans="2:8" x14ac:dyDescent="0.2">
      <c r="B781" s="116"/>
      <c r="C781" s="225"/>
      <c r="D781" s="117"/>
      <c r="E781" s="171"/>
      <c r="F781" s="181"/>
      <c r="G781" s="118"/>
      <c r="H781" s="203"/>
    </row>
    <row r="782" spans="2:8" x14ac:dyDescent="0.2">
      <c r="B782" s="116"/>
      <c r="C782" s="225"/>
      <c r="D782" s="117"/>
      <c r="E782" s="171"/>
      <c r="F782" s="181"/>
      <c r="G782" s="118"/>
      <c r="H782" s="203"/>
    </row>
    <row r="783" spans="2:8" x14ac:dyDescent="0.2">
      <c r="B783" s="116"/>
      <c r="C783" s="225"/>
      <c r="D783" s="117"/>
      <c r="E783" s="171"/>
      <c r="F783" s="181"/>
      <c r="G783" s="118"/>
      <c r="H783" s="203"/>
    </row>
    <row r="784" spans="2:8" x14ac:dyDescent="0.2">
      <c r="B784" s="116"/>
      <c r="C784" s="225"/>
      <c r="D784" s="117"/>
      <c r="E784" s="171"/>
      <c r="F784" s="181"/>
      <c r="G784" s="118"/>
      <c r="H784" s="203"/>
    </row>
    <row r="785" spans="2:8" x14ac:dyDescent="0.2">
      <c r="B785" s="116"/>
      <c r="C785" s="225"/>
      <c r="D785" s="117"/>
      <c r="E785" s="171"/>
      <c r="F785" s="181"/>
      <c r="G785" s="118"/>
      <c r="H785" s="203"/>
    </row>
    <row r="786" spans="2:8" x14ac:dyDescent="0.2">
      <c r="B786" s="116"/>
      <c r="C786" s="225"/>
      <c r="D786" s="117"/>
      <c r="E786" s="171"/>
      <c r="F786" s="181"/>
      <c r="G786" s="118"/>
      <c r="H786" s="203"/>
    </row>
    <row r="787" spans="2:8" x14ac:dyDescent="0.2">
      <c r="B787" s="116"/>
      <c r="C787" s="225"/>
      <c r="D787" s="117"/>
      <c r="E787" s="171"/>
      <c r="F787" s="181"/>
      <c r="G787" s="118"/>
      <c r="H787" s="203"/>
    </row>
    <row r="788" spans="2:8" x14ac:dyDescent="0.2">
      <c r="B788" s="116"/>
      <c r="C788" s="225"/>
      <c r="D788" s="117"/>
      <c r="E788" s="171"/>
      <c r="F788" s="181"/>
      <c r="G788" s="118"/>
      <c r="H788" s="203"/>
    </row>
    <row r="789" spans="2:8" x14ac:dyDescent="0.2">
      <c r="B789" s="116"/>
      <c r="C789" s="225"/>
      <c r="D789" s="117"/>
      <c r="E789" s="171"/>
      <c r="F789" s="181"/>
      <c r="G789" s="118"/>
      <c r="H789" s="203"/>
    </row>
    <row r="790" spans="2:8" x14ac:dyDescent="0.2">
      <c r="B790" s="116"/>
      <c r="C790" s="225"/>
      <c r="D790" s="117"/>
      <c r="E790" s="171"/>
      <c r="F790" s="181"/>
      <c r="G790" s="118"/>
      <c r="H790" s="203"/>
    </row>
    <row r="791" spans="2:8" x14ac:dyDescent="0.2">
      <c r="B791" s="116"/>
      <c r="C791" s="225"/>
      <c r="D791" s="117"/>
      <c r="E791" s="171"/>
      <c r="F791" s="181"/>
      <c r="G791" s="118"/>
      <c r="H791" s="203"/>
    </row>
    <row r="792" spans="2:8" x14ac:dyDescent="0.2">
      <c r="B792" s="116"/>
      <c r="C792" s="225"/>
      <c r="D792" s="117"/>
      <c r="E792" s="171"/>
      <c r="F792" s="181"/>
      <c r="G792" s="118"/>
      <c r="H792" s="203"/>
    </row>
    <row r="793" spans="2:8" x14ac:dyDescent="0.2">
      <c r="B793" s="116"/>
      <c r="C793" s="225"/>
      <c r="D793" s="117"/>
      <c r="E793" s="171"/>
      <c r="F793" s="181"/>
      <c r="G793" s="118"/>
      <c r="H793" s="203"/>
    </row>
    <row r="794" spans="2:8" x14ac:dyDescent="0.2">
      <c r="B794" s="116"/>
      <c r="C794" s="225"/>
      <c r="D794" s="117"/>
      <c r="E794" s="171"/>
      <c r="F794" s="181"/>
      <c r="G794" s="118"/>
      <c r="H794" s="203"/>
    </row>
    <row r="795" spans="2:8" x14ac:dyDescent="0.2">
      <c r="B795" s="116"/>
      <c r="C795" s="225"/>
      <c r="D795" s="117"/>
      <c r="E795" s="171"/>
      <c r="F795" s="181"/>
      <c r="G795" s="118"/>
      <c r="H795" s="203"/>
    </row>
    <row r="796" spans="2:8" x14ac:dyDescent="0.2">
      <c r="B796" s="116"/>
      <c r="C796" s="225"/>
      <c r="D796" s="117"/>
      <c r="E796" s="171"/>
      <c r="F796" s="181"/>
      <c r="G796" s="118"/>
      <c r="H796" s="203"/>
    </row>
    <row r="797" spans="2:8" x14ac:dyDescent="0.2">
      <c r="B797" s="116"/>
      <c r="C797" s="225"/>
      <c r="D797" s="117"/>
      <c r="E797" s="171"/>
      <c r="F797" s="181"/>
      <c r="G797" s="118"/>
      <c r="H797" s="203"/>
    </row>
    <row r="798" spans="2:8" x14ac:dyDescent="0.2">
      <c r="B798" s="116"/>
      <c r="C798" s="225"/>
      <c r="D798" s="117"/>
      <c r="E798" s="171"/>
      <c r="F798" s="181"/>
      <c r="G798" s="118"/>
      <c r="H798" s="203"/>
    </row>
    <row r="799" spans="2:8" x14ac:dyDescent="0.2">
      <c r="B799" s="116"/>
      <c r="C799" s="225"/>
      <c r="D799" s="117"/>
      <c r="E799" s="171"/>
      <c r="F799" s="181"/>
      <c r="G799" s="118"/>
      <c r="H799" s="203"/>
    </row>
    <row r="800" spans="2:8" x14ac:dyDescent="0.2">
      <c r="B800" s="116"/>
      <c r="C800" s="225"/>
      <c r="D800" s="117"/>
      <c r="E800" s="171"/>
      <c r="F800" s="181"/>
      <c r="G800" s="118"/>
      <c r="H800" s="203"/>
    </row>
    <row r="801" spans="2:8" x14ac:dyDescent="0.2">
      <c r="B801" s="116"/>
      <c r="C801" s="225"/>
      <c r="D801" s="117"/>
      <c r="E801" s="171"/>
      <c r="F801" s="181"/>
      <c r="G801" s="118"/>
      <c r="H801" s="203"/>
    </row>
    <row r="802" spans="2:8" x14ac:dyDescent="0.2">
      <c r="B802" s="116"/>
      <c r="C802" s="225"/>
      <c r="D802" s="117"/>
      <c r="E802" s="171"/>
      <c r="F802" s="181"/>
      <c r="G802" s="118"/>
      <c r="H802" s="203"/>
    </row>
    <row r="803" spans="2:8" x14ac:dyDescent="0.2">
      <c r="B803" s="116"/>
      <c r="C803" s="225"/>
      <c r="D803" s="117"/>
      <c r="E803" s="171"/>
      <c r="F803" s="181"/>
      <c r="G803" s="118"/>
      <c r="H803" s="203"/>
    </row>
    <row r="804" spans="2:8" x14ac:dyDescent="0.2">
      <c r="B804" s="116"/>
      <c r="C804" s="225"/>
      <c r="D804" s="117"/>
      <c r="E804" s="171"/>
      <c r="F804" s="181"/>
      <c r="G804" s="118"/>
      <c r="H804" s="203"/>
    </row>
    <row r="805" spans="2:8" x14ac:dyDescent="0.2">
      <c r="B805" s="116"/>
      <c r="C805" s="225"/>
      <c r="D805" s="117"/>
      <c r="E805" s="171"/>
      <c r="F805" s="181"/>
      <c r="G805" s="118"/>
      <c r="H805" s="203"/>
    </row>
    <row r="806" spans="2:8" x14ac:dyDescent="0.2">
      <c r="B806" s="116"/>
      <c r="C806" s="225"/>
      <c r="D806" s="117"/>
      <c r="E806" s="171"/>
      <c r="F806" s="181"/>
      <c r="G806" s="118"/>
      <c r="H806" s="203"/>
    </row>
    <row r="807" spans="2:8" x14ac:dyDescent="0.2">
      <c r="B807" s="116"/>
      <c r="C807" s="225"/>
      <c r="D807" s="117"/>
      <c r="E807" s="171"/>
      <c r="F807" s="181"/>
      <c r="G807" s="118"/>
      <c r="H807" s="203"/>
    </row>
    <row r="808" spans="2:8" x14ac:dyDescent="0.2">
      <c r="B808" s="116"/>
      <c r="C808" s="225"/>
      <c r="D808" s="117"/>
      <c r="E808" s="171"/>
      <c r="F808" s="181"/>
      <c r="G808" s="118"/>
      <c r="H808" s="203"/>
    </row>
    <row r="809" spans="2:8" x14ac:dyDescent="0.2">
      <c r="B809" s="116"/>
      <c r="C809" s="225"/>
      <c r="D809" s="117"/>
      <c r="E809" s="171"/>
      <c r="F809" s="181"/>
      <c r="G809" s="118"/>
      <c r="H809" s="203"/>
    </row>
    <row r="810" spans="2:8" x14ac:dyDescent="0.2">
      <c r="B810" s="116"/>
      <c r="C810" s="225"/>
      <c r="D810" s="117"/>
      <c r="E810" s="171"/>
      <c r="F810" s="181"/>
      <c r="G810" s="118"/>
      <c r="H810" s="203"/>
    </row>
    <row r="811" spans="2:8" x14ac:dyDescent="0.2">
      <c r="B811" s="116"/>
      <c r="C811" s="225"/>
      <c r="D811" s="117"/>
      <c r="E811" s="171"/>
      <c r="F811" s="181"/>
      <c r="G811" s="118"/>
      <c r="H811" s="203"/>
    </row>
    <row r="812" spans="2:8" x14ac:dyDescent="0.2">
      <c r="B812" s="116"/>
      <c r="C812" s="225"/>
      <c r="D812" s="117"/>
      <c r="E812" s="171"/>
      <c r="F812" s="181"/>
      <c r="G812" s="118"/>
      <c r="H812" s="203"/>
    </row>
    <row r="813" spans="2:8" x14ac:dyDescent="0.2">
      <c r="B813" s="116"/>
      <c r="C813" s="225"/>
      <c r="D813" s="117"/>
      <c r="E813" s="171"/>
      <c r="F813" s="181"/>
      <c r="G813" s="118"/>
      <c r="H813" s="203"/>
    </row>
    <row r="814" spans="2:8" x14ac:dyDescent="0.2">
      <c r="B814" s="116"/>
      <c r="C814" s="225"/>
      <c r="D814" s="117"/>
      <c r="E814" s="171"/>
      <c r="F814" s="181"/>
      <c r="G814" s="118"/>
      <c r="H814" s="203"/>
    </row>
    <row r="815" spans="2:8" x14ac:dyDescent="0.2">
      <c r="B815" s="116"/>
      <c r="C815" s="225"/>
      <c r="D815" s="117"/>
      <c r="E815" s="171"/>
      <c r="F815" s="181"/>
      <c r="G815" s="118"/>
      <c r="H815" s="203"/>
    </row>
    <row r="816" spans="2:8" x14ac:dyDescent="0.2">
      <c r="B816" s="116"/>
      <c r="C816" s="225"/>
      <c r="D816" s="117"/>
      <c r="E816" s="171"/>
      <c r="F816" s="181"/>
      <c r="G816" s="118"/>
      <c r="H816" s="203"/>
    </row>
    <row r="817" spans="2:8" x14ac:dyDescent="0.2">
      <c r="B817" s="116"/>
      <c r="C817" s="225"/>
      <c r="D817" s="117"/>
      <c r="E817" s="171"/>
      <c r="F817" s="181"/>
      <c r="G817" s="118"/>
      <c r="H817" s="203"/>
    </row>
    <row r="818" spans="2:8" x14ac:dyDescent="0.2">
      <c r="B818" s="116"/>
      <c r="C818" s="225"/>
      <c r="D818" s="117"/>
      <c r="E818" s="171"/>
      <c r="F818" s="181"/>
      <c r="G818" s="118"/>
      <c r="H818" s="203"/>
    </row>
    <row r="819" spans="2:8" x14ac:dyDescent="0.2">
      <c r="B819" s="116"/>
      <c r="C819" s="225"/>
      <c r="D819" s="117"/>
      <c r="E819" s="171"/>
      <c r="F819" s="181"/>
      <c r="G819" s="118"/>
      <c r="H819" s="203"/>
    </row>
    <row r="820" spans="2:8" x14ac:dyDescent="0.2">
      <c r="B820" s="116"/>
      <c r="C820" s="225"/>
      <c r="D820" s="117"/>
      <c r="E820" s="171"/>
      <c r="F820" s="181"/>
      <c r="G820" s="118"/>
      <c r="H820" s="203"/>
    </row>
    <row r="821" spans="2:8" x14ac:dyDescent="0.2">
      <c r="B821" s="116"/>
      <c r="C821" s="225"/>
      <c r="D821" s="117"/>
      <c r="E821" s="171"/>
      <c r="F821" s="181"/>
      <c r="G821" s="118"/>
      <c r="H821" s="203"/>
    </row>
    <row r="822" spans="2:8" x14ac:dyDescent="0.2">
      <c r="B822" s="116"/>
      <c r="C822" s="225"/>
      <c r="D822" s="117"/>
      <c r="E822" s="171"/>
      <c r="F822" s="181"/>
      <c r="G822" s="118"/>
      <c r="H822" s="203"/>
    </row>
    <row r="823" spans="2:8" x14ac:dyDescent="0.2">
      <c r="B823" s="116"/>
      <c r="C823" s="225"/>
      <c r="D823" s="117"/>
      <c r="E823" s="171"/>
      <c r="F823" s="181"/>
      <c r="G823" s="118"/>
      <c r="H823" s="203"/>
    </row>
    <row r="824" spans="2:8" x14ac:dyDescent="0.2">
      <c r="B824" s="116"/>
      <c r="C824" s="225"/>
      <c r="D824" s="117"/>
      <c r="E824" s="171"/>
      <c r="F824" s="181"/>
      <c r="G824" s="118"/>
      <c r="H824" s="203"/>
    </row>
    <row r="825" spans="2:8" x14ac:dyDescent="0.2">
      <c r="B825" s="116"/>
      <c r="C825" s="225"/>
      <c r="D825" s="117"/>
      <c r="E825" s="171"/>
      <c r="F825" s="181"/>
      <c r="G825" s="118"/>
      <c r="H825" s="203"/>
    </row>
    <row r="826" spans="2:8" x14ac:dyDescent="0.2">
      <c r="B826" s="116"/>
      <c r="C826" s="225"/>
      <c r="D826" s="117"/>
      <c r="E826" s="171"/>
      <c r="F826" s="181"/>
      <c r="G826" s="118"/>
      <c r="H826" s="203"/>
    </row>
    <row r="827" spans="2:8" x14ac:dyDescent="0.2">
      <c r="B827" s="116"/>
      <c r="C827" s="225"/>
      <c r="D827" s="117"/>
      <c r="E827" s="171"/>
      <c r="F827" s="181"/>
      <c r="G827" s="118"/>
      <c r="H827" s="203"/>
    </row>
    <row r="828" spans="2:8" x14ac:dyDescent="0.2">
      <c r="B828" s="116"/>
      <c r="C828" s="225"/>
      <c r="D828" s="117"/>
      <c r="E828" s="171"/>
      <c r="F828" s="181"/>
      <c r="G828" s="118"/>
      <c r="H828" s="203"/>
    </row>
    <row r="829" spans="2:8" x14ac:dyDescent="0.2">
      <c r="B829" s="116"/>
      <c r="C829" s="225"/>
      <c r="D829" s="117"/>
      <c r="E829" s="171"/>
      <c r="F829" s="181"/>
      <c r="G829" s="118"/>
      <c r="H829" s="203"/>
    </row>
    <row r="830" spans="2:8" x14ac:dyDescent="0.2">
      <c r="B830" s="116"/>
      <c r="C830" s="225"/>
      <c r="D830" s="117"/>
      <c r="E830" s="171"/>
      <c r="F830" s="181"/>
      <c r="G830" s="118"/>
      <c r="H830" s="203"/>
    </row>
    <row r="831" spans="2:8" x14ac:dyDescent="0.2">
      <c r="B831" s="116"/>
      <c r="C831" s="225"/>
      <c r="D831" s="117"/>
      <c r="E831" s="171"/>
      <c r="F831" s="181"/>
      <c r="G831" s="118"/>
      <c r="H831" s="203"/>
    </row>
    <row r="832" spans="2:8" x14ac:dyDescent="0.2">
      <c r="B832" s="116"/>
      <c r="C832" s="225"/>
      <c r="D832" s="117"/>
      <c r="E832" s="171"/>
      <c r="F832" s="181"/>
      <c r="G832" s="118"/>
      <c r="H832" s="203"/>
    </row>
    <row r="833" spans="2:8" x14ac:dyDescent="0.2">
      <c r="B833" s="116"/>
      <c r="C833" s="225"/>
      <c r="D833" s="117"/>
      <c r="E833" s="171"/>
      <c r="F833" s="181"/>
      <c r="G833" s="118"/>
      <c r="H833" s="203"/>
    </row>
    <row r="834" spans="2:8" x14ac:dyDescent="0.2">
      <c r="B834" s="116"/>
      <c r="C834" s="225"/>
      <c r="D834" s="117"/>
      <c r="E834" s="171"/>
      <c r="F834" s="181"/>
      <c r="G834" s="118"/>
      <c r="H834" s="203"/>
    </row>
    <row r="835" spans="2:8" x14ac:dyDescent="0.2">
      <c r="B835" s="116"/>
      <c r="C835" s="225"/>
      <c r="D835" s="117"/>
      <c r="E835" s="171"/>
      <c r="F835" s="181"/>
      <c r="G835" s="118"/>
      <c r="H835" s="203"/>
    </row>
    <row r="836" spans="2:8" x14ac:dyDescent="0.2">
      <c r="B836" s="116"/>
      <c r="C836" s="225"/>
      <c r="D836" s="117"/>
      <c r="E836" s="171"/>
      <c r="F836" s="181"/>
      <c r="G836" s="118"/>
      <c r="H836" s="203"/>
    </row>
    <row r="837" spans="2:8" x14ac:dyDescent="0.2">
      <c r="B837" s="116"/>
      <c r="C837" s="225"/>
      <c r="D837" s="117"/>
      <c r="E837" s="171"/>
      <c r="F837" s="181"/>
      <c r="G837" s="118"/>
      <c r="H837" s="203"/>
    </row>
    <row r="838" spans="2:8" x14ac:dyDescent="0.2">
      <c r="B838" s="116"/>
      <c r="C838" s="225"/>
      <c r="D838" s="117"/>
      <c r="E838" s="171"/>
      <c r="F838" s="181"/>
      <c r="G838" s="118"/>
      <c r="H838" s="203"/>
    </row>
    <row r="839" spans="2:8" x14ac:dyDescent="0.2">
      <c r="B839" s="116"/>
      <c r="C839" s="225"/>
      <c r="D839" s="117"/>
      <c r="E839" s="171"/>
      <c r="F839" s="181"/>
      <c r="G839" s="118"/>
      <c r="H839" s="203"/>
    </row>
    <row r="840" spans="2:8" x14ac:dyDescent="0.2">
      <c r="B840" s="116"/>
      <c r="C840" s="225"/>
      <c r="D840" s="117"/>
      <c r="E840" s="171"/>
      <c r="F840" s="181"/>
      <c r="G840" s="118"/>
      <c r="H840" s="203"/>
    </row>
    <row r="841" spans="2:8" x14ac:dyDescent="0.2">
      <c r="B841" s="116"/>
      <c r="C841" s="225"/>
      <c r="D841" s="117"/>
      <c r="E841" s="171"/>
      <c r="F841" s="181"/>
      <c r="G841" s="118"/>
      <c r="H841" s="203"/>
    </row>
    <row r="842" spans="2:8" x14ac:dyDescent="0.2">
      <c r="B842" s="116"/>
      <c r="C842" s="225"/>
      <c r="D842" s="117"/>
      <c r="E842" s="171"/>
      <c r="F842" s="181"/>
      <c r="G842" s="118"/>
      <c r="H842" s="203"/>
    </row>
    <row r="843" spans="2:8" x14ac:dyDescent="0.2">
      <c r="B843" s="116"/>
      <c r="C843" s="225"/>
      <c r="D843" s="117"/>
      <c r="E843" s="171"/>
      <c r="F843" s="181"/>
      <c r="G843" s="118"/>
      <c r="H843" s="203"/>
    </row>
    <row r="844" spans="2:8" x14ac:dyDescent="0.2">
      <c r="B844" s="116"/>
      <c r="C844" s="225"/>
      <c r="D844" s="117"/>
      <c r="E844" s="171"/>
      <c r="F844" s="181"/>
      <c r="G844" s="118"/>
      <c r="H844" s="203"/>
    </row>
    <row r="845" spans="2:8" x14ac:dyDescent="0.2">
      <c r="B845" s="116"/>
      <c r="C845" s="225"/>
      <c r="D845" s="117"/>
      <c r="E845" s="171"/>
      <c r="F845" s="181"/>
      <c r="G845" s="118"/>
      <c r="H845" s="203"/>
    </row>
    <row r="846" spans="2:8" x14ac:dyDescent="0.2">
      <c r="B846" s="116"/>
      <c r="C846" s="225"/>
      <c r="D846" s="117"/>
      <c r="E846" s="171"/>
      <c r="F846" s="181"/>
      <c r="G846" s="118"/>
      <c r="H846" s="203"/>
    </row>
    <row r="847" spans="2:8" x14ac:dyDescent="0.2">
      <c r="B847" s="116"/>
      <c r="C847" s="225"/>
      <c r="D847" s="117"/>
      <c r="E847" s="171"/>
      <c r="F847" s="181"/>
      <c r="G847" s="118"/>
      <c r="H847" s="203"/>
    </row>
    <row r="848" spans="2:8" x14ac:dyDescent="0.2">
      <c r="B848" s="116"/>
      <c r="C848" s="225"/>
      <c r="D848" s="117"/>
      <c r="E848" s="171"/>
      <c r="F848" s="181"/>
      <c r="G848" s="118"/>
      <c r="H848" s="203"/>
    </row>
    <row r="849" spans="2:8" x14ac:dyDescent="0.2">
      <c r="B849" s="116"/>
      <c r="C849" s="225"/>
      <c r="D849" s="117"/>
      <c r="E849" s="171"/>
      <c r="F849" s="181"/>
      <c r="G849" s="118"/>
      <c r="H849" s="203"/>
    </row>
    <row r="850" spans="2:8" x14ac:dyDescent="0.2">
      <c r="B850" s="116"/>
      <c r="C850" s="225"/>
      <c r="D850" s="117"/>
      <c r="E850" s="171"/>
      <c r="F850" s="181"/>
      <c r="G850" s="118"/>
      <c r="H850" s="203"/>
    </row>
  </sheetData>
  <sheetProtection formatRows="0"/>
  <protectedRanges>
    <protectedRange password="CF7A" sqref="G1:H4 G209:H209 G211:H43970 G210 G200:H200 G203 G142 G141:H141 H85:H104 G204:H205 G12:H12 G33:H35 G62:H62 G83 H13:H14 H144:H149 G143:H143 H107:H126 G164:G165 G150:H152 H195:H197 G198 G106:H106 G127 H153:H163 H206:H207 H41:H60 H201:H202 G192 H18:H32 G37:H40 G84:H84 G61 H129:H139 G194:H194 G166:H166 G105 G186:G187 G15:H17 H63:H82 H36 G128:H128 H189:H191 G140 H167:H185" name="Intervalo1"/>
    <protectedRange password="CF7A" sqref="H7 G5:G7" name="Intervalo1_7_1"/>
    <protectedRange password="CF7A" sqref="G8:G11" name="Intervalo1_9"/>
    <protectedRange password="CF7A" sqref="H8:H11" name="Intervalo1_4_2"/>
    <protectedRange password="CF7A" sqref="G188:H188 G193:H193 G199:H199" name="Intervalo1_4"/>
    <protectedRange password="CF7A" sqref="G208:I208" name="Intervalo1_8"/>
    <protectedRange password="CF7A" sqref="G206:G207 G36 G13:G14 G144:G149 G195:G197 G153:G163 G189:G191 G201:G202 G18:G32 G129:G139 G167:G185 G41:G60 G63:G82 G85:G104 G107:G126" name="Intervalo1_12"/>
  </protectedRanges>
  <dataConsolidate/>
  <mergeCells count="33">
    <mergeCell ref="C208:H208"/>
    <mergeCell ref="D200:I200"/>
    <mergeCell ref="D166:I166"/>
    <mergeCell ref="D194:I194"/>
    <mergeCell ref="D205:I205"/>
    <mergeCell ref="D188:I188"/>
    <mergeCell ref="C141:H141"/>
    <mergeCell ref="C150:H150"/>
    <mergeCell ref="D152:I152"/>
    <mergeCell ref="D143:I143"/>
    <mergeCell ref="B10:B11"/>
    <mergeCell ref="C10:I10"/>
    <mergeCell ref="C11:I11"/>
    <mergeCell ref="D17:I17"/>
    <mergeCell ref="D61:H61"/>
    <mergeCell ref="D83:H83"/>
    <mergeCell ref="D105:H105"/>
    <mergeCell ref="D127:H127"/>
    <mergeCell ref="D140:H140"/>
    <mergeCell ref="C1:I1"/>
    <mergeCell ref="C2:I2"/>
    <mergeCell ref="C3:I3"/>
    <mergeCell ref="C15:H15"/>
    <mergeCell ref="D12:I12"/>
    <mergeCell ref="D7:I7"/>
    <mergeCell ref="H5:I5"/>
    <mergeCell ref="D5:G5"/>
    <mergeCell ref="D6:G6"/>
    <mergeCell ref="J10:J11"/>
    <mergeCell ref="C33:H33"/>
    <mergeCell ref="D35:I35"/>
    <mergeCell ref="C37:H37"/>
    <mergeCell ref="D39:I39"/>
  </mergeCells>
  <phoneticPr fontId="0" type="noConversion"/>
  <dataValidations disablePrompts="1" count="1">
    <dataValidation type="decimal" operator="greaterThan" allowBlank="1" showErrorMessage="1" errorTitle="numero" error="Não é permitido digitar texto ou números com ponto." sqref="F19:F22 F24:F29 F167:F185" xr:uid="{90B3D0DD-8821-4F13-9F92-D8731B3B93DB}">
      <formula1>0</formula1>
      <formula2>0</formula2>
    </dataValidation>
  </dataValidations>
  <printOptions horizontalCentered="1" gridLines="1"/>
  <pageMargins left="0.51181102362204722" right="0.31496062992125984" top="0.74803149606299213" bottom="0.74803149606299213" header="0.31496062992125984" footer="0.31496062992125984"/>
  <pageSetup paperSize="9" scale="85" orientation="portrait" verticalDpi="4294967293" r:id="rId1"/>
  <headerFooter alignWithMargins="0">
    <oddHeader>Página &amp;P de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topLeftCell="A10" zoomScale="90" zoomScaleNormal="90" workbookViewId="0">
      <selection activeCell="M19" sqref="M19"/>
    </sheetView>
  </sheetViews>
  <sheetFormatPr defaultRowHeight="18" customHeight="1" x14ac:dyDescent="0.2"/>
  <cols>
    <col min="1" max="1" width="6.5703125" customWidth="1"/>
    <col min="2" max="2" width="5.7109375" customWidth="1"/>
    <col min="3" max="3" width="28.85546875" customWidth="1"/>
    <col min="4" max="4" width="15.28515625" customWidth="1"/>
    <col min="5" max="5" width="8.7109375" customWidth="1"/>
    <col min="6" max="6" width="13.28515625" customWidth="1"/>
    <col min="7" max="7" width="8.7109375" customWidth="1"/>
    <col min="8" max="8" width="13.28515625" customWidth="1"/>
    <col min="9" max="9" width="8.7109375" customWidth="1"/>
    <col min="10" max="10" width="13.28515625" customWidth="1"/>
    <col min="11" max="11" width="8.7109375" customWidth="1"/>
    <col min="12" max="12" width="4.28515625" customWidth="1"/>
    <col min="13" max="14" width="13.7109375" customWidth="1"/>
  </cols>
  <sheetData>
    <row r="1" spans="1:14" ht="18" customHeight="1" x14ac:dyDescent="0.2">
      <c r="A1" s="28"/>
      <c r="B1" s="215" t="s">
        <v>17</v>
      </c>
      <c r="C1" s="211"/>
      <c r="D1" s="211"/>
      <c r="E1" s="211"/>
      <c r="F1" s="211"/>
      <c r="G1" s="211"/>
      <c r="H1" s="211"/>
      <c r="I1" s="211"/>
      <c r="J1" s="211"/>
      <c r="K1" s="211"/>
    </row>
    <row r="2" spans="1:14" ht="18" customHeight="1" x14ac:dyDescent="0.2">
      <c r="A2" s="28"/>
      <c r="B2" s="213" t="s">
        <v>7</v>
      </c>
      <c r="C2" s="212"/>
      <c r="D2" s="212"/>
      <c r="E2" s="212"/>
      <c r="F2" s="212"/>
      <c r="G2" s="212"/>
      <c r="H2" s="212"/>
      <c r="I2" s="212"/>
      <c r="J2" s="212"/>
      <c r="K2" s="212"/>
    </row>
    <row r="3" spans="1:14" ht="18" customHeight="1" x14ac:dyDescent="0.2">
      <c r="A3" s="28"/>
      <c r="B3" s="217" t="s">
        <v>50</v>
      </c>
      <c r="C3" s="217"/>
      <c r="D3" s="216"/>
      <c r="E3" s="216"/>
      <c r="F3" s="216"/>
      <c r="G3" s="216"/>
      <c r="H3" s="216"/>
      <c r="I3" s="216"/>
      <c r="J3" s="216"/>
      <c r="K3" s="216"/>
    </row>
    <row r="4" spans="1:14" ht="18" customHeight="1" x14ac:dyDescent="0.2">
      <c r="A4" s="28"/>
      <c r="B4" s="216"/>
      <c r="C4" s="216"/>
      <c r="D4" s="216"/>
      <c r="E4" s="216"/>
      <c r="F4" s="216"/>
      <c r="G4" s="216"/>
      <c r="H4" s="216"/>
      <c r="I4" s="216"/>
      <c r="J4" s="216"/>
      <c r="K4" s="216"/>
    </row>
    <row r="5" spans="1:14" ht="18" customHeight="1" x14ac:dyDescent="0.2">
      <c r="A5" s="28"/>
      <c r="B5" s="238" t="str">
        <f>'ORÇ. SOBRAL'!D5</f>
        <v>AMPLIAÇÃO DO NÚCLEO EDUCACIONAL JOÃO FERNANDO SOBRAL</v>
      </c>
      <c r="C5" s="214"/>
      <c r="D5" s="214"/>
      <c r="E5" s="214"/>
      <c r="F5" s="214"/>
      <c r="G5" s="214"/>
      <c r="H5" s="214"/>
      <c r="I5" s="214"/>
      <c r="J5" s="214"/>
      <c r="K5" s="214"/>
    </row>
    <row r="6" spans="1:14" ht="18" customHeight="1" x14ac:dyDescent="0.2">
      <c r="A6" s="28"/>
      <c r="B6" s="214" t="str">
        <f>'ORÇ. SOBRAL'!D6</f>
        <v>RUA HELMUTH MULLER, 1908, JARDIM BELA VISTA, PORTO UNIÃO - SC</v>
      </c>
      <c r="C6" s="214"/>
      <c r="D6" s="214"/>
      <c r="E6" s="214"/>
      <c r="F6" s="214"/>
      <c r="G6" s="214"/>
      <c r="H6" s="214"/>
      <c r="I6" s="214"/>
      <c r="J6" s="214"/>
      <c r="K6" s="214"/>
    </row>
    <row r="7" spans="1:14" ht="18" customHeight="1" thickBot="1" x14ac:dyDescent="0.25">
      <c r="A7" s="28"/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4" ht="18" customHeight="1" x14ac:dyDescent="0.2">
      <c r="A8" s="29"/>
      <c r="B8" s="312" t="s">
        <v>18</v>
      </c>
      <c r="C8" s="312" t="s">
        <v>19</v>
      </c>
      <c r="D8" s="314" t="s">
        <v>20</v>
      </c>
      <c r="E8" s="312" t="s">
        <v>21</v>
      </c>
      <c r="F8" s="308" t="s">
        <v>22</v>
      </c>
      <c r="G8" s="309"/>
      <c r="H8" s="308" t="s">
        <v>23</v>
      </c>
      <c r="I8" s="309"/>
      <c r="J8" s="308" t="s">
        <v>24</v>
      </c>
      <c r="K8" s="309"/>
    </row>
    <row r="9" spans="1:14" ht="18" customHeight="1" thickBot="1" x14ac:dyDescent="0.25">
      <c r="A9" s="29"/>
      <c r="B9" s="313"/>
      <c r="C9" s="313"/>
      <c r="D9" s="315"/>
      <c r="E9" s="313"/>
      <c r="F9" s="247" t="s">
        <v>25</v>
      </c>
      <c r="G9" s="248" t="s">
        <v>26</v>
      </c>
      <c r="H9" s="247" t="s">
        <v>25</v>
      </c>
      <c r="I9" s="248" t="s">
        <v>26</v>
      </c>
      <c r="J9" s="247" t="s">
        <v>25</v>
      </c>
      <c r="K9" s="248" t="s">
        <v>26</v>
      </c>
    </row>
    <row r="10" spans="1:14" ht="30" customHeight="1" x14ac:dyDescent="0.2">
      <c r="A10" s="29"/>
      <c r="B10" s="249" t="s">
        <v>1</v>
      </c>
      <c r="C10" s="272" t="s">
        <v>38</v>
      </c>
      <c r="D10" s="268">
        <f>'ORÇ. SOBRAL'!I15</f>
        <v>3122.19</v>
      </c>
      <c r="E10" s="269">
        <f t="shared" ref="E10:E20" si="0">D10/$D$21</f>
        <v>7.4000000000000003E-3</v>
      </c>
      <c r="F10" s="257">
        <f t="shared" ref="F10:F20" si="1">G10*D10</f>
        <v>3122.19</v>
      </c>
      <c r="G10" s="258">
        <v>1</v>
      </c>
      <c r="H10" s="262">
        <f t="shared" ref="H10:H20" si="2">D10*I10</f>
        <v>0</v>
      </c>
      <c r="I10" s="263"/>
      <c r="J10" s="262">
        <f t="shared" ref="J10:J20" si="3">D10*K10</f>
        <v>0</v>
      </c>
      <c r="K10" s="264"/>
      <c r="L10" s="68"/>
      <c r="M10" s="218"/>
      <c r="N10" s="210"/>
    </row>
    <row r="11" spans="1:14" ht="30" customHeight="1" x14ac:dyDescent="0.2">
      <c r="A11" s="29"/>
      <c r="B11" s="250" t="s">
        <v>9</v>
      </c>
      <c r="C11" s="273" t="s">
        <v>258</v>
      </c>
      <c r="D11" s="268">
        <f>'ORÇ. SOBRAL'!I33</f>
        <v>99854.73</v>
      </c>
      <c r="E11" s="269">
        <f t="shared" si="0"/>
        <v>0.23649999999999999</v>
      </c>
      <c r="F11" s="259">
        <f t="shared" si="1"/>
        <v>79883.78</v>
      </c>
      <c r="G11" s="260">
        <v>0.8</v>
      </c>
      <c r="H11" s="259">
        <f t="shared" si="2"/>
        <v>19970.95</v>
      </c>
      <c r="I11" s="260">
        <v>0.2</v>
      </c>
      <c r="J11" s="265">
        <f t="shared" si="3"/>
        <v>0</v>
      </c>
      <c r="K11" s="266"/>
      <c r="L11" s="68"/>
      <c r="M11" s="218"/>
      <c r="N11" s="210"/>
    </row>
    <row r="12" spans="1:14" ht="30" customHeight="1" x14ac:dyDescent="0.2">
      <c r="A12" s="29"/>
      <c r="B12" s="250" t="s">
        <v>10</v>
      </c>
      <c r="C12" s="273" t="s">
        <v>52</v>
      </c>
      <c r="D12" s="268">
        <f>'ORÇ. SOBRAL'!I37</f>
        <v>16480.32</v>
      </c>
      <c r="E12" s="269">
        <f t="shared" si="0"/>
        <v>3.9E-2</v>
      </c>
      <c r="F12" s="259">
        <f t="shared" si="1"/>
        <v>9888.19</v>
      </c>
      <c r="G12" s="260">
        <v>0.6</v>
      </c>
      <c r="H12" s="259">
        <f t="shared" si="2"/>
        <v>6592.13</v>
      </c>
      <c r="I12" s="260">
        <v>0.4</v>
      </c>
      <c r="J12" s="265">
        <f t="shared" si="3"/>
        <v>0</v>
      </c>
      <c r="K12" s="266"/>
      <c r="L12" s="68"/>
      <c r="M12" s="218"/>
      <c r="N12" s="210"/>
    </row>
    <row r="13" spans="1:14" ht="30" customHeight="1" x14ac:dyDescent="0.2">
      <c r="A13" s="29"/>
      <c r="B13" s="250" t="s">
        <v>11</v>
      </c>
      <c r="C13" s="273" t="s">
        <v>54</v>
      </c>
      <c r="D13" s="268">
        <f>'ORÇ. SOBRAL'!I141</f>
        <v>143044.82</v>
      </c>
      <c r="E13" s="269">
        <f t="shared" si="0"/>
        <v>0.33879999999999999</v>
      </c>
      <c r="F13" s="265">
        <f t="shared" si="1"/>
        <v>0</v>
      </c>
      <c r="G13" s="267"/>
      <c r="H13" s="259">
        <f t="shared" si="2"/>
        <v>100131.37</v>
      </c>
      <c r="I13" s="260">
        <v>0.7</v>
      </c>
      <c r="J13" s="259">
        <f t="shared" si="3"/>
        <v>42913.45</v>
      </c>
      <c r="K13" s="261">
        <v>0.3</v>
      </c>
      <c r="L13" s="68"/>
      <c r="M13" s="218"/>
      <c r="N13" s="210"/>
    </row>
    <row r="14" spans="1:14" ht="30" customHeight="1" x14ac:dyDescent="0.2">
      <c r="A14" s="29"/>
      <c r="B14" s="250" t="s">
        <v>12</v>
      </c>
      <c r="C14" s="273" t="s">
        <v>259</v>
      </c>
      <c r="D14" s="268">
        <f>'ORÇ. SOBRAL'!I150</f>
        <v>20296.37</v>
      </c>
      <c r="E14" s="269">
        <f t="shared" si="0"/>
        <v>4.8099999999999997E-2</v>
      </c>
      <c r="F14" s="265">
        <f t="shared" si="1"/>
        <v>0</v>
      </c>
      <c r="G14" s="267"/>
      <c r="H14" s="259">
        <f t="shared" si="2"/>
        <v>14207.46</v>
      </c>
      <c r="I14" s="260">
        <v>0.7</v>
      </c>
      <c r="J14" s="259">
        <f t="shared" si="3"/>
        <v>6088.91</v>
      </c>
      <c r="K14" s="261">
        <v>0.3</v>
      </c>
      <c r="L14" s="68"/>
      <c r="M14" s="218"/>
      <c r="N14" s="210"/>
    </row>
    <row r="15" spans="1:14" ht="30" customHeight="1" x14ac:dyDescent="0.2">
      <c r="A15" s="29"/>
      <c r="B15" s="250" t="s">
        <v>13</v>
      </c>
      <c r="C15" s="273" t="s">
        <v>55</v>
      </c>
      <c r="D15" s="268">
        <f>'ORÇ. SOBRAL'!I164</f>
        <v>100061.51</v>
      </c>
      <c r="E15" s="269">
        <f t="shared" si="0"/>
        <v>0.23699999999999999</v>
      </c>
      <c r="F15" s="265">
        <f t="shared" si="1"/>
        <v>0</v>
      </c>
      <c r="G15" s="267"/>
      <c r="H15" s="259">
        <f t="shared" si="2"/>
        <v>100061.51</v>
      </c>
      <c r="I15" s="260">
        <v>1</v>
      </c>
      <c r="J15" s="265">
        <f t="shared" si="3"/>
        <v>0</v>
      </c>
      <c r="K15" s="266"/>
      <c r="L15" s="68"/>
      <c r="M15" s="218"/>
      <c r="N15" s="210"/>
    </row>
    <row r="16" spans="1:14" ht="30" customHeight="1" x14ac:dyDescent="0.2">
      <c r="A16" s="29"/>
      <c r="B16" s="250" t="s">
        <v>14</v>
      </c>
      <c r="C16" s="273" t="s">
        <v>43</v>
      </c>
      <c r="D16" s="268">
        <f>'ORÇ. SOBRAL'!I186</f>
        <v>26291.38</v>
      </c>
      <c r="E16" s="269">
        <f t="shared" si="0"/>
        <v>6.2300000000000001E-2</v>
      </c>
      <c r="F16" s="265">
        <f t="shared" si="1"/>
        <v>0</v>
      </c>
      <c r="G16" s="267"/>
      <c r="H16" s="259">
        <f t="shared" si="2"/>
        <v>13145.69</v>
      </c>
      <c r="I16" s="260">
        <v>0.5</v>
      </c>
      <c r="J16" s="259">
        <f t="shared" si="3"/>
        <v>13145.69</v>
      </c>
      <c r="K16" s="261">
        <v>0.5</v>
      </c>
      <c r="L16" s="68"/>
      <c r="M16" s="218"/>
      <c r="N16" s="210"/>
    </row>
    <row r="17" spans="1:14" ht="30" customHeight="1" x14ac:dyDescent="0.2">
      <c r="A17" s="29"/>
      <c r="B17" s="250" t="s">
        <v>15</v>
      </c>
      <c r="C17" s="273" t="s">
        <v>64</v>
      </c>
      <c r="D17" s="268">
        <f>'ORÇ. SOBRAL'!I192</f>
        <v>5070.07</v>
      </c>
      <c r="E17" s="269">
        <f t="shared" si="0"/>
        <v>1.2E-2</v>
      </c>
      <c r="F17" s="265">
        <f t="shared" si="1"/>
        <v>0</v>
      </c>
      <c r="G17" s="267"/>
      <c r="H17" s="259">
        <f t="shared" si="2"/>
        <v>5070.07</v>
      </c>
      <c r="I17" s="260">
        <v>1</v>
      </c>
      <c r="J17" s="265">
        <f t="shared" si="3"/>
        <v>0</v>
      </c>
      <c r="K17" s="266"/>
      <c r="L17" s="68"/>
      <c r="M17" s="218"/>
      <c r="N17" s="210"/>
    </row>
    <row r="18" spans="1:14" ht="30" customHeight="1" x14ac:dyDescent="0.2">
      <c r="A18" s="29"/>
      <c r="B18" s="250" t="s">
        <v>44</v>
      </c>
      <c r="C18" s="273" t="s">
        <v>251</v>
      </c>
      <c r="D18" s="268">
        <f>'ORÇ. SOBRAL'!I198</f>
        <v>4809.93</v>
      </c>
      <c r="E18" s="269">
        <f t="shared" si="0"/>
        <v>1.14E-2</v>
      </c>
      <c r="F18" s="265">
        <f t="shared" si="1"/>
        <v>0</v>
      </c>
      <c r="G18" s="267"/>
      <c r="H18" s="259">
        <f t="shared" si="2"/>
        <v>3847.94</v>
      </c>
      <c r="I18" s="260">
        <v>0.8</v>
      </c>
      <c r="J18" s="259">
        <f t="shared" si="3"/>
        <v>961.99</v>
      </c>
      <c r="K18" s="261">
        <v>0.2</v>
      </c>
      <c r="L18" s="68"/>
      <c r="M18" s="218"/>
      <c r="N18" s="210"/>
    </row>
    <row r="19" spans="1:14" ht="30" customHeight="1" x14ac:dyDescent="0.2">
      <c r="A19" s="29"/>
      <c r="B19" s="250" t="s">
        <v>45</v>
      </c>
      <c r="C19" s="273" t="s">
        <v>41</v>
      </c>
      <c r="D19" s="268">
        <f>'ORÇ. SOBRAL'!I203</f>
        <v>424.54</v>
      </c>
      <c r="E19" s="269">
        <f t="shared" si="0"/>
        <v>1E-3</v>
      </c>
      <c r="F19" s="265">
        <f t="shared" si="1"/>
        <v>0</v>
      </c>
      <c r="G19" s="267"/>
      <c r="H19" s="265">
        <f t="shared" si="2"/>
        <v>0</v>
      </c>
      <c r="I19" s="267"/>
      <c r="J19" s="259">
        <f t="shared" si="3"/>
        <v>424.54</v>
      </c>
      <c r="K19" s="261">
        <v>1</v>
      </c>
      <c r="L19" s="68"/>
      <c r="M19" s="218"/>
      <c r="N19" s="210"/>
    </row>
    <row r="20" spans="1:14" ht="30" customHeight="1" thickBot="1" x14ac:dyDescent="0.25">
      <c r="A20" s="29"/>
      <c r="B20" s="250" t="s">
        <v>46</v>
      </c>
      <c r="C20" s="273" t="s">
        <v>56</v>
      </c>
      <c r="D20" s="268">
        <f>'ORÇ. SOBRAL'!I208</f>
        <v>2730.46</v>
      </c>
      <c r="E20" s="269">
        <f t="shared" si="0"/>
        <v>6.4999999999999997E-3</v>
      </c>
      <c r="F20" s="265">
        <f t="shared" si="1"/>
        <v>0</v>
      </c>
      <c r="G20" s="267"/>
      <c r="H20" s="265">
        <f t="shared" si="2"/>
        <v>0</v>
      </c>
      <c r="I20" s="267"/>
      <c r="J20" s="259">
        <f t="shared" si="3"/>
        <v>2730.46</v>
      </c>
      <c r="K20" s="261">
        <v>1</v>
      </c>
      <c r="L20" s="68"/>
      <c r="M20" s="218"/>
      <c r="N20" s="210"/>
    </row>
    <row r="21" spans="1:14" ht="18" customHeight="1" x14ac:dyDescent="0.2">
      <c r="A21" s="29"/>
      <c r="B21" s="310" t="s">
        <v>5</v>
      </c>
      <c r="C21" s="311"/>
      <c r="D21" s="251">
        <f>SUM(D10:D20)</f>
        <v>422186.32</v>
      </c>
      <c r="E21" s="270">
        <f>SUM(E10:E20)</f>
        <v>1</v>
      </c>
      <c r="F21" s="251">
        <f>SUM(F10:F20)</f>
        <v>92894.16</v>
      </c>
      <c r="G21" s="253">
        <f>F21/$D$21</f>
        <v>0.22</v>
      </c>
      <c r="H21" s="251">
        <f>SUM(H10:H20)</f>
        <v>263027.12</v>
      </c>
      <c r="I21" s="254">
        <f>H21/$D$21</f>
        <v>0.623</v>
      </c>
      <c r="J21" s="251">
        <f>SUM(J10:J20)</f>
        <v>66265.039999999994</v>
      </c>
      <c r="K21" s="254">
        <f>J21/$D$21</f>
        <v>0.157</v>
      </c>
      <c r="M21" s="65"/>
      <c r="N21" s="210"/>
    </row>
    <row r="22" spans="1:14" ht="18" customHeight="1" thickBot="1" x14ac:dyDescent="0.25">
      <c r="A22" s="29"/>
      <c r="B22" s="306" t="s">
        <v>27</v>
      </c>
      <c r="C22" s="307"/>
      <c r="D22" s="252">
        <f>D21</f>
        <v>422186.32</v>
      </c>
      <c r="E22" s="271">
        <f>E21</f>
        <v>1</v>
      </c>
      <c r="F22" s="252">
        <f>F21</f>
        <v>92894.16</v>
      </c>
      <c r="G22" s="255">
        <f>F22/$D$22</f>
        <v>0.22</v>
      </c>
      <c r="H22" s="252">
        <f>F22+H21</f>
        <v>355921.28</v>
      </c>
      <c r="I22" s="256">
        <f>H22/$D$22</f>
        <v>0.84299999999999997</v>
      </c>
      <c r="J22" s="252">
        <f>H22+J21</f>
        <v>422186.32</v>
      </c>
      <c r="K22" s="256">
        <f>J22/$D$22</f>
        <v>1</v>
      </c>
      <c r="N22" s="28"/>
    </row>
    <row r="23" spans="1:14" ht="18" customHeight="1" x14ac:dyDescent="0.2">
      <c r="A23" s="29"/>
      <c r="B23" s="183"/>
      <c r="C23" s="183"/>
      <c r="D23" s="183"/>
      <c r="E23" s="183"/>
      <c r="F23" s="183"/>
      <c r="G23" s="183"/>
      <c r="H23" s="183"/>
      <c r="I23" s="183"/>
      <c r="J23" s="183"/>
      <c r="K23" s="183"/>
    </row>
    <row r="24" spans="1:14" ht="18" customHeight="1" x14ac:dyDescent="0.2">
      <c r="A24" s="29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M24" t="s">
        <v>71</v>
      </c>
    </row>
    <row r="25" spans="1:14" ht="18" customHeight="1" x14ac:dyDescent="0.2">
      <c r="A25" s="185"/>
      <c r="B25" s="192"/>
      <c r="C25" s="192"/>
      <c r="D25" s="192"/>
      <c r="E25" s="192"/>
      <c r="F25" s="192"/>
      <c r="G25" s="192"/>
      <c r="H25" s="187" t="s">
        <v>260</v>
      </c>
      <c r="I25" s="188"/>
      <c r="J25" s="189"/>
      <c r="K25" s="188"/>
      <c r="L25" s="246"/>
      <c r="M25" s="246"/>
    </row>
    <row r="26" spans="1:14" ht="18" customHeight="1" x14ac:dyDescent="0.2">
      <c r="A26" s="186"/>
      <c r="B26" s="187"/>
      <c r="C26" s="188"/>
      <c r="D26" s="189"/>
      <c r="E26" s="188"/>
      <c r="F26" s="188"/>
      <c r="G26" s="188"/>
      <c r="H26" s="191" t="s">
        <v>60</v>
      </c>
      <c r="I26" s="190"/>
      <c r="J26" s="190"/>
      <c r="K26" s="190"/>
    </row>
    <row r="27" spans="1:14" ht="18" customHeight="1" x14ac:dyDescent="0.2">
      <c r="A27" s="190"/>
      <c r="B27" s="191"/>
      <c r="C27" s="190"/>
      <c r="D27" s="190"/>
      <c r="E27" s="190"/>
      <c r="F27" s="190"/>
      <c r="G27" s="190"/>
      <c r="H27" s="191" t="s">
        <v>66</v>
      </c>
      <c r="I27" s="190"/>
      <c r="J27" s="190"/>
      <c r="K27" s="190"/>
    </row>
    <row r="28" spans="1:14" ht="18" customHeight="1" x14ac:dyDescent="0.2">
      <c r="A28" s="190"/>
      <c r="B28" s="191"/>
      <c r="C28" s="190"/>
      <c r="D28" s="190"/>
      <c r="E28" s="190"/>
      <c r="F28" s="190"/>
      <c r="G28" s="190"/>
      <c r="H28" s="190"/>
      <c r="I28" s="190"/>
      <c r="J28" s="190"/>
      <c r="K28" s="190"/>
    </row>
    <row r="29" spans="1:14" ht="18" customHeight="1" x14ac:dyDescent="0.2">
      <c r="A29" s="190"/>
      <c r="B29" s="191"/>
      <c r="C29" s="190"/>
      <c r="D29" s="190"/>
      <c r="E29" s="190"/>
      <c r="F29" s="190"/>
      <c r="G29" s="190"/>
      <c r="H29" s="190"/>
      <c r="I29" s="190"/>
      <c r="J29" s="190"/>
      <c r="K29" s="190"/>
    </row>
    <row r="30" spans="1:14" ht="18" customHeight="1" x14ac:dyDescent="0.2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</row>
    <row r="31" spans="1:14" ht="18" customHeight="1" x14ac:dyDescent="0.2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</row>
    <row r="32" spans="1:14" ht="18" customHeight="1" x14ac:dyDescent="0.2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</row>
  </sheetData>
  <mergeCells count="9">
    <mergeCell ref="B22:C22"/>
    <mergeCell ref="H8:I8"/>
    <mergeCell ref="J8:K8"/>
    <mergeCell ref="B21:C21"/>
    <mergeCell ref="B8:B9"/>
    <mergeCell ref="C8:C9"/>
    <mergeCell ref="D8:D9"/>
    <mergeCell ref="E8:E9"/>
    <mergeCell ref="F8:G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1" orientation="portrait" verticalDpi="4294967293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ORÇ. SOBRAL</vt:lpstr>
      <vt:lpstr>CRON. SOBRAL</vt:lpstr>
      <vt:lpstr>'CRON. SOBRAL'!Area_de_impressao</vt:lpstr>
      <vt:lpstr>'ORÇ. SOBRAL'!Area_de_impressao</vt:lpstr>
      <vt:lpstr>'CRON. SOBRAL'!Titulos_de_impressao</vt:lpstr>
      <vt:lpstr>'ORÇ. SOBRAL'!Titulos_de_impressao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DECOM</dc:creator>
  <cp:lastModifiedBy>Fabiana Weber</cp:lastModifiedBy>
  <cp:lastPrinted>2021-09-10T16:26:26Z</cp:lastPrinted>
  <dcterms:created xsi:type="dcterms:W3CDTF">2000-02-07T18:11:19Z</dcterms:created>
  <dcterms:modified xsi:type="dcterms:W3CDTF">2021-10-15T13:04:11Z</dcterms:modified>
</cp:coreProperties>
</file>