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EDUCAÇÃO/17 - AMPLIAÇÃO SOBRAL E HERMÍNIO/03 PARA LICITAÇÃO AMPLIAÇÃO NE HERMÍNIO MILIS/"/>
    </mc:Choice>
  </mc:AlternateContent>
  <xr:revisionPtr revIDLastSave="10901" documentId="13_ncr:1_{A968371B-C12D-4338-8846-7955339527DF}" xr6:coauthVersionLast="47" xr6:coauthVersionMax="47" xr10:uidLastSave="{6C3C6B26-DF90-48C4-ADED-DF1245A1DC57}"/>
  <bookViews>
    <workbookView xWindow="-120" yWindow="-120" windowWidth="29040" windowHeight="15840" xr2:uid="{00000000-000D-0000-FFFF-FFFF00000000}"/>
  </bookViews>
  <sheets>
    <sheet name="ORÇ. HERMÍNIO" sheetId="6" r:id="rId1"/>
    <sheet name="CRON. HERMÍNIO" sheetId="8" r:id="rId2"/>
  </sheets>
  <definedNames>
    <definedName name="_xlnm._FilterDatabase" localSheetId="0" hidden="1">'ORÇ. HERMÍNIO'!$B$8:$J$8</definedName>
    <definedName name="_xlnm.Print_Area" localSheetId="1">'CRON. HERMÍNIO'!$B$1:$K$27</definedName>
    <definedName name="_xlnm.Print_Area" localSheetId="0">'ORÇ. HERMÍNIO'!$C$1:$I$205</definedName>
    <definedName name="_xlnm.Print_Titles" localSheetId="1">'CRON. HERMÍNIO'!$B:$E,'CRON. HERMÍNIO'!$1:$9</definedName>
    <definedName name="_xlnm.Print_Titles" localSheetId="0">'ORÇ. HERMÍNIO'!$1:$8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6" l="1"/>
  <c r="I104" i="6" s="1"/>
  <c r="H79" i="6"/>
  <c r="I79" i="6" s="1"/>
  <c r="H55" i="6"/>
  <c r="I55" i="6" s="1"/>
  <c r="H105" i="6"/>
  <c r="I105" i="6" s="1"/>
  <c r="H80" i="6"/>
  <c r="I80" i="6" s="1"/>
  <c r="H54" i="6"/>
  <c r="I54" i="6" s="1"/>
  <c r="H109" i="6"/>
  <c r="F109" i="6"/>
  <c r="H107" i="6"/>
  <c r="F107" i="6"/>
  <c r="H84" i="6"/>
  <c r="F84" i="6"/>
  <c r="H82" i="6"/>
  <c r="F82" i="6"/>
  <c r="H59" i="6"/>
  <c r="H57" i="6"/>
  <c r="F59" i="6"/>
  <c r="F57" i="6"/>
  <c r="I57" i="6" l="1"/>
  <c r="I84" i="6"/>
  <c r="I107" i="6"/>
  <c r="I59" i="6"/>
  <c r="I109" i="6"/>
  <c r="I82" i="6"/>
  <c r="H170" i="6" l="1"/>
  <c r="I170" i="6" s="1"/>
  <c r="H169" i="6"/>
  <c r="I169" i="6" s="1"/>
  <c r="H168" i="6"/>
  <c r="I168" i="6" s="1"/>
  <c r="H167" i="6"/>
  <c r="I167" i="6" s="1"/>
  <c r="H166" i="6"/>
  <c r="I166" i="6" s="1"/>
  <c r="H165" i="6"/>
  <c r="I165" i="6" s="1"/>
  <c r="H164" i="6"/>
  <c r="I164" i="6" s="1"/>
  <c r="H163" i="6"/>
  <c r="I163" i="6" s="1"/>
  <c r="H162" i="6"/>
  <c r="I162" i="6" s="1"/>
  <c r="H161" i="6"/>
  <c r="I161" i="6" s="1"/>
  <c r="H160" i="6"/>
  <c r="I160" i="6" s="1"/>
  <c r="H159" i="6"/>
  <c r="I159" i="6" s="1"/>
  <c r="H158" i="6"/>
  <c r="I158" i="6" s="1"/>
  <c r="H157" i="6"/>
  <c r="H156" i="6"/>
  <c r="I156" i="6" s="1"/>
  <c r="H155" i="6"/>
  <c r="I155" i="6" s="1"/>
  <c r="H154" i="6"/>
  <c r="I154" i="6" s="1"/>
  <c r="H153" i="6"/>
  <c r="I153" i="6" s="1"/>
  <c r="H152" i="6"/>
  <c r="I152" i="6" s="1"/>
  <c r="F157" i="6"/>
  <c r="F20" i="6"/>
  <c r="B6" i="8"/>
  <c r="B5" i="8"/>
  <c r="F134" i="6"/>
  <c r="F120" i="6"/>
  <c r="F122" i="6" s="1"/>
  <c r="I207" i="6"/>
  <c r="I206" i="6"/>
  <c r="I205" i="6"/>
  <c r="I204" i="6"/>
  <c r="I203" i="6"/>
  <c r="I202" i="6"/>
  <c r="I201" i="6"/>
  <c r="H191" i="6"/>
  <c r="I191" i="6" s="1"/>
  <c r="H187" i="6"/>
  <c r="I187" i="6" s="1"/>
  <c r="H186" i="6"/>
  <c r="I186" i="6" s="1"/>
  <c r="I188" i="6" s="1"/>
  <c r="H182" i="6"/>
  <c r="I182" i="6" s="1"/>
  <c r="H181" i="6"/>
  <c r="I181" i="6" s="1"/>
  <c r="H180" i="6"/>
  <c r="I180" i="6" s="1"/>
  <c r="H176" i="6"/>
  <c r="I176" i="6" s="1"/>
  <c r="H175" i="6"/>
  <c r="I175" i="6" s="1"/>
  <c r="H148" i="6"/>
  <c r="I148" i="6" s="1"/>
  <c r="H147" i="6"/>
  <c r="I147" i="6" s="1"/>
  <c r="H146" i="6"/>
  <c r="I146" i="6" s="1"/>
  <c r="H145" i="6"/>
  <c r="I145" i="6" s="1"/>
  <c r="H144" i="6"/>
  <c r="I144" i="6" s="1"/>
  <c r="H142" i="6"/>
  <c r="I142" i="6" s="1"/>
  <c r="H141" i="6"/>
  <c r="I141" i="6" s="1"/>
  <c r="H140" i="6"/>
  <c r="I140" i="6" s="1"/>
  <c r="H139" i="6"/>
  <c r="I139" i="6" s="1"/>
  <c r="H138" i="6"/>
  <c r="I138" i="6" s="1"/>
  <c r="H133" i="6"/>
  <c r="I133" i="6" s="1"/>
  <c r="H132" i="6"/>
  <c r="I132" i="6" s="1"/>
  <c r="H131" i="6"/>
  <c r="I131" i="6" s="1"/>
  <c r="H130" i="6"/>
  <c r="I130" i="6" s="1"/>
  <c r="H129" i="6"/>
  <c r="I129" i="6" s="1"/>
  <c r="H124" i="6"/>
  <c r="I124" i="6" s="1"/>
  <c r="H123" i="6"/>
  <c r="I123" i="6" s="1"/>
  <c r="H122" i="6"/>
  <c r="H121" i="6"/>
  <c r="H120" i="6"/>
  <c r="H119" i="6"/>
  <c r="I119" i="6" s="1"/>
  <c r="H118" i="6"/>
  <c r="I118" i="6" s="1"/>
  <c r="H116" i="6"/>
  <c r="I116" i="6" s="1"/>
  <c r="H115" i="6"/>
  <c r="I115" i="6" s="1"/>
  <c r="H113" i="6"/>
  <c r="I113" i="6" s="1"/>
  <c r="H112" i="6"/>
  <c r="I112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1" i="6"/>
  <c r="I91" i="6" s="1"/>
  <c r="H90" i="6"/>
  <c r="I90" i="6" s="1"/>
  <c r="H88" i="6"/>
  <c r="I88" i="6" s="1"/>
  <c r="H87" i="6"/>
  <c r="I87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6" i="6"/>
  <c r="I66" i="6" s="1"/>
  <c r="H65" i="6"/>
  <c r="I65" i="6" s="1"/>
  <c r="H63" i="6"/>
  <c r="I63" i="6" s="1"/>
  <c r="H62" i="6"/>
  <c r="I62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1" i="6"/>
  <c r="I41" i="6" s="1"/>
  <c r="H40" i="6"/>
  <c r="I40" i="6" s="1"/>
  <c r="H38" i="6"/>
  <c r="I38" i="6" s="1"/>
  <c r="H37" i="6"/>
  <c r="I37" i="6" s="1"/>
  <c r="H32" i="6"/>
  <c r="I32" i="6" s="1"/>
  <c r="I33" i="6" s="1"/>
  <c r="H28" i="6"/>
  <c r="I28" i="6" s="1"/>
  <c r="H27" i="6"/>
  <c r="I27" i="6" s="1"/>
  <c r="H26" i="6"/>
  <c r="I26" i="6" s="1"/>
  <c r="H20" i="6"/>
  <c r="H19" i="6"/>
  <c r="I19" i="6" s="1"/>
  <c r="H18" i="6"/>
  <c r="I18" i="6" s="1"/>
  <c r="H14" i="6"/>
  <c r="I14" i="6" s="1"/>
  <c r="H13" i="6"/>
  <c r="I13" i="6" s="1"/>
  <c r="I15" i="6" s="1"/>
  <c r="I183" i="6" l="1"/>
  <c r="I157" i="6"/>
  <c r="I20" i="6"/>
  <c r="F121" i="6"/>
  <c r="I121" i="6" s="1"/>
  <c r="I122" i="6"/>
  <c r="I120" i="6"/>
  <c r="D19" i="8"/>
  <c r="D12" i="8"/>
  <c r="D18" i="8"/>
  <c r="F18" i="8" s="1"/>
  <c r="I171" i="6" l="1"/>
  <c r="D16" i="8" s="1"/>
  <c r="D10" i="8"/>
  <c r="H18" i="8"/>
  <c r="J18" i="8"/>
  <c r="H12" i="8"/>
  <c r="J12" i="8"/>
  <c r="F12" i="8"/>
  <c r="J19" i="8"/>
  <c r="F19" i="8"/>
  <c r="H19" i="8"/>
  <c r="J16" i="8" l="1"/>
  <c r="H16" i="8"/>
  <c r="F16" i="8"/>
  <c r="H106" i="6"/>
  <c r="I106" i="6" s="1"/>
  <c r="H81" i="6"/>
  <c r="I81" i="6" s="1"/>
  <c r="H56" i="6"/>
  <c r="I56" i="6" s="1"/>
  <c r="H108" i="6"/>
  <c r="I108" i="6" s="1"/>
  <c r="H83" i="6"/>
  <c r="I83" i="6" s="1"/>
  <c r="H58" i="6"/>
  <c r="I58" i="6" s="1"/>
  <c r="H10" i="8"/>
  <c r="J10" i="8"/>
  <c r="F10" i="8"/>
  <c r="H174" i="6" l="1"/>
  <c r="I174" i="6" s="1"/>
  <c r="I177" i="6" s="1"/>
  <c r="H93" i="6"/>
  <c r="I93" i="6" s="1"/>
  <c r="H43" i="6"/>
  <c r="I43" i="6" s="1"/>
  <c r="H68" i="6"/>
  <c r="I68" i="6" s="1"/>
  <c r="H21" i="6" l="1"/>
  <c r="I21" i="6" s="1"/>
  <c r="H25" i="6" l="1"/>
  <c r="I25" i="6" s="1"/>
  <c r="H24" i="6"/>
  <c r="I24" i="6" s="1"/>
  <c r="H22" i="6"/>
  <c r="I22" i="6" s="1"/>
  <c r="D17" i="8"/>
  <c r="F17" i="8" l="1"/>
  <c r="J17" i="8"/>
  <c r="H17" i="8"/>
  <c r="H143" i="6"/>
  <c r="I143" i="6" s="1"/>
  <c r="I149" i="6" s="1"/>
  <c r="D15" i="8" l="1"/>
  <c r="J15" i="8" l="1"/>
  <c r="H15" i="8"/>
  <c r="F15" i="8"/>
  <c r="H23" i="6" l="1"/>
  <c r="I23" i="6" s="1"/>
  <c r="I29" i="6" s="1"/>
  <c r="D11" i="8" l="1"/>
  <c r="H192" i="6"/>
  <c r="I192" i="6" s="1"/>
  <c r="I193" i="6" s="1"/>
  <c r="H11" i="8" l="1"/>
  <c r="F11" i="8"/>
  <c r="J11" i="8"/>
  <c r="D20" i="8" l="1"/>
  <c r="H20" i="8" l="1"/>
  <c r="F20" i="8"/>
  <c r="J20" i="8"/>
  <c r="H39" i="6" l="1"/>
  <c r="I39" i="6" s="1"/>
  <c r="H89" i="6"/>
  <c r="I89" i="6" s="1"/>
  <c r="H114" i="6"/>
  <c r="I114" i="6" s="1"/>
  <c r="H64" i="6"/>
  <c r="I64" i="6" s="1"/>
  <c r="H117" i="6" l="1"/>
  <c r="I117" i="6" s="1"/>
  <c r="I125" i="6" s="1"/>
  <c r="H42" i="6"/>
  <c r="I42" i="6" s="1"/>
  <c r="I60" i="6" s="1"/>
  <c r="H67" i="6"/>
  <c r="I67" i="6" s="1"/>
  <c r="I85" i="6" s="1"/>
  <c r="H134" i="6"/>
  <c r="I134" i="6" s="1"/>
  <c r="I135" i="6" s="1"/>
  <c r="H92" i="6"/>
  <c r="I92" i="6" s="1"/>
  <c r="I110" i="6" s="1"/>
  <c r="I126" i="6" l="1"/>
  <c r="I195" i="6" s="1"/>
  <c r="D14" i="8" l="1"/>
  <c r="F14" i="8" l="1"/>
  <c r="J14" i="8"/>
  <c r="H14" i="8"/>
  <c r="D13" i="8"/>
  <c r="H13" i="8" l="1"/>
  <c r="H21" i="8" s="1"/>
  <c r="J13" i="8"/>
  <c r="J21" i="8" s="1"/>
  <c r="F13" i="8"/>
  <c r="D21" i="8"/>
  <c r="E13" i="8" s="1"/>
  <c r="J55" i="6"/>
  <c r="J109" i="6"/>
  <c r="J81" i="6"/>
  <c r="J160" i="6"/>
  <c r="J102" i="6"/>
  <c r="J103" i="6"/>
  <c r="J168" i="6"/>
  <c r="J123" i="6"/>
  <c r="J27" i="6"/>
  <c r="J13" i="6"/>
  <c r="J163" i="6"/>
  <c r="J115" i="6"/>
  <c r="J133" i="6"/>
  <c r="J166" i="6"/>
  <c r="J180" i="6"/>
  <c r="J153" i="6"/>
  <c r="J116" i="6"/>
  <c r="J169" i="6"/>
  <c r="J52" i="6"/>
  <c r="J155" i="6"/>
  <c r="J148" i="6"/>
  <c r="J53" i="6"/>
  <c r="J106" i="6"/>
  <c r="J57" i="6"/>
  <c r="J122" i="6"/>
  <c r="J124" i="6"/>
  <c r="J50" i="6"/>
  <c r="J95" i="6"/>
  <c r="J119" i="6"/>
  <c r="J145" i="6"/>
  <c r="J99" i="6"/>
  <c r="J191" i="6"/>
  <c r="J147" i="6"/>
  <c r="J187" i="6"/>
  <c r="J118" i="6"/>
  <c r="J167" i="6"/>
  <c r="J18" i="6"/>
  <c r="J165" i="6"/>
  <c r="J72" i="6"/>
  <c r="J49" i="6"/>
  <c r="J154" i="6"/>
  <c r="J141" i="6"/>
  <c r="J63" i="6"/>
  <c r="J38" i="6"/>
  <c r="J108" i="6"/>
  <c r="J183" i="6"/>
  <c r="J47" i="6"/>
  <c r="J164" i="6"/>
  <c r="J121" i="6"/>
  <c r="J130" i="6"/>
  <c r="J75" i="6"/>
  <c r="J91" i="6"/>
  <c r="J181" i="6"/>
  <c r="J80" i="6"/>
  <c r="J59" i="6"/>
  <c r="J58" i="6"/>
  <c r="J78" i="6"/>
  <c r="J33" i="6"/>
  <c r="J44" i="6"/>
  <c r="J161" i="6"/>
  <c r="J37" i="6"/>
  <c r="J97" i="6"/>
  <c r="J77" i="6"/>
  <c r="J175" i="6"/>
  <c r="J144" i="6"/>
  <c r="J76" i="6"/>
  <c r="J188" i="6"/>
  <c r="J73" i="6"/>
  <c r="J140" i="6"/>
  <c r="J20" i="6"/>
  <c r="J28" i="6"/>
  <c r="J66" i="6"/>
  <c r="J48" i="6"/>
  <c r="J98" i="6"/>
  <c r="J101" i="6"/>
  <c r="J79" i="6"/>
  <c r="J54" i="6"/>
  <c r="J82" i="6"/>
  <c r="J32" i="6"/>
  <c r="J88" i="6"/>
  <c r="J70" i="6"/>
  <c r="J94" i="6"/>
  <c r="J138" i="6"/>
  <c r="J120" i="6"/>
  <c r="J113" i="6"/>
  <c r="J152" i="6"/>
  <c r="J15" i="6"/>
  <c r="J146" i="6"/>
  <c r="J26" i="6"/>
  <c r="J45" i="6"/>
  <c r="J112" i="6"/>
  <c r="J186" i="6"/>
  <c r="J62" i="6"/>
  <c r="J51" i="6"/>
  <c r="J131" i="6"/>
  <c r="J104" i="6"/>
  <c r="J107" i="6"/>
  <c r="J83" i="6"/>
  <c r="J56" i="6"/>
  <c r="J100" i="6"/>
  <c r="J41" i="6"/>
  <c r="J74" i="6"/>
  <c r="J171" i="6"/>
  <c r="J132" i="6"/>
  <c r="J40" i="6"/>
  <c r="J46" i="6"/>
  <c r="J176" i="6"/>
  <c r="J159" i="6"/>
  <c r="J71" i="6"/>
  <c r="J87" i="6"/>
  <c r="J90" i="6"/>
  <c r="J96" i="6"/>
  <c r="J142" i="6"/>
  <c r="J156" i="6"/>
  <c r="J105" i="6"/>
  <c r="J84" i="6"/>
  <c r="J129" i="6"/>
  <c r="J162" i="6"/>
  <c r="J157" i="6"/>
  <c r="J170" i="6"/>
  <c r="J65" i="6"/>
  <c r="J19" i="6"/>
  <c r="J69" i="6"/>
  <c r="J139" i="6"/>
  <c r="J14" i="6"/>
  <c r="J158" i="6"/>
  <c r="J68" i="6"/>
  <c r="J174" i="6"/>
  <c r="J93" i="6"/>
  <c r="J43" i="6"/>
  <c r="J177" i="6"/>
  <c r="J21" i="6"/>
  <c r="J24" i="6"/>
  <c r="J22" i="6"/>
  <c r="J25" i="6"/>
  <c r="J143" i="6"/>
  <c r="J149" i="6"/>
  <c r="J23" i="6"/>
  <c r="J29" i="6"/>
  <c r="J192" i="6"/>
  <c r="J193" i="6"/>
  <c r="J89" i="6"/>
  <c r="J64" i="6"/>
  <c r="J39" i="6"/>
  <c r="J114" i="6"/>
  <c r="J42" i="6"/>
  <c r="J117" i="6"/>
  <c r="J92" i="6"/>
  <c r="J134" i="6"/>
  <c r="J67" i="6"/>
  <c r="J135" i="6"/>
  <c r="J126" i="6"/>
  <c r="J195" i="6" l="1"/>
  <c r="I21" i="8"/>
  <c r="E18" i="8"/>
  <c r="E12" i="8"/>
  <c r="E10" i="8"/>
  <c r="E16" i="8"/>
  <c r="E19" i="8"/>
  <c r="D22" i="8"/>
  <c r="E17" i="8"/>
  <c r="E15" i="8"/>
  <c r="E11" i="8"/>
  <c r="E20" i="8"/>
  <c r="E14" i="8"/>
  <c r="F21" i="8"/>
  <c r="K21" i="8"/>
  <c r="E21" i="8" l="1"/>
  <c r="E22" i="8" s="1"/>
  <c r="G21" i="8"/>
  <c r="F22" i="8"/>
  <c r="G22" i="8" l="1"/>
  <c r="H22" i="8"/>
  <c r="J22" i="8" l="1"/>
  <c r="K22" i="8" s="1"/>
  <c r="I22" i="8"/>
</calcChain>
</file>

<file path=xl/sharedStrings.xml><?xml version="1.0" encoding="utf-8"?>
<sst xmlns="http://schemas.openxmlformats.org/spreadsheetml/2006/main" count="562" uniqueCount="315">
  <si>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</si>
  <si>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</si>
  <si>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</si>
  <si>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</si>
  <si>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</si>
  <si>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</si>
  <si>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</si>
  <si>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</si>
  <si>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</si>
  <si>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</si>
  <si>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</si>
  <si>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</si>
  <si>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</si>
  <si>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</si>
  <si>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</si>
  <si>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</si>
  <si>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</si>
  <si>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</si>
  <si>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</si>
  <si>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</si>
  <si>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</si>
  <si>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</si>
  <si>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</si>
  <si>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</si>
  <si>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</si>
  <si>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</si>
  <si>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</si>
  <si>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</si>
  <si>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______________________________________________</t>
  </si>
  <si>
    <t>Secretaria Municipal de Planejamento - Porto União - SC</t>
  </si>
  <si>
    <t>1.1</t>
  </si>
  <si>
    <t>1.2</t>
  </si>
  <si>
    <t>m²</t>
  </si>
  <si>
    <t>unid.</t>
  </si>
  <si>
    <t>m³</t>
  </si>
  <si>
    <t>m</t>
  </si>
  <si>
    <t>Lastro de brita 2, apiloado manualmente, espessura média 5cm</t>
  </si>
  <si>
    <t>% DO TOTAL</t>
  </si>
  <si>
    <t>SERVIÇOS PRELIMINARES</t>
  </si>
  <si>
    <t>Chapisco de aderência, traço 1:3 espessura 5mm, preparo em betoneira</t>
  </si>
  <si>
    <t>Pintura para paredes internas em tinta látex acrílica semi-brilho 1ª linha, duas demãos, cor branca</t>
  </si>
  <si>
    <t>PREVENÇÃO CONTRA INCÊNDIO</t>
  </si>
  <si>
    <t>Extintor PQS 4kg 20 BC</t>
  </si>
  <si>
    <t>INSTALAÇÕES ELÉTRICAS</t>
  </si>
  <si>
    <t>9.0</t>
  </si>
  <si>
    <t>10.0</t>
  </si>
  <si>
    <t>11.0</t>
  </si>
  <si>
    <t>UNID.</t>
  </si>
  <si>
    <t>Total item 1.0</t>
  </si>
  <si>
    <t>Total item 5.0</t>
  </si>
  <si>
    <t>Cronograma Físico Financeiro</t>
  </si>
  <si>
    <t>Fornecimento/instalação lona plástica preta, para impermeabilização, espessura 150 micras</t>
  </si>
  <si>
    <t>ALVENARIA</t>
  </si>
  <si>
    <t>Total item 3.0</t>
  </si>
  <si>
    <t>ÁREAS INTERNAS</t>
  </si>
  <si>
    <t>COBERTURA</t>
  </si>
  <si>
    <t>SERVIÇOS COMPLEMENTARES</t>
  </si>
  <si>
    <t>Placa de inauguração em bronze nas medidas 0,40x0,60m</t>
  </si>
  <si>
    <t>Limpeza final da obra</t>
  </si>
  <si>
    <t>Total item 7.0</t>
  </si>
  <si>
    <t>Fabiana Weber Zabczuk</t>
  </si>
  <si>
    <t>Arquiteta e Urbanista - CAU A60307-4</t>
  </si>
  <si>
    <t>Total item 10.0</t>
  </si>
  <si>
    <t>Total item 8.0</t>
  </si>
  <si>
    <t>INSTALAÇÕES DE ÁGUAS PLUVIAIS</t>
  </si>
  <si>
    <t>PREÇO UNITÁRIO</t>
  </si>
  <si>
    <t>Arquiteta e Urbanista CAU A60307-4</t>
  </si>
  <si>
    <t>PLANILHA DE ORÇAMENTO</t>
  </si>
  <si>
    <t>Aplicação e lixamento de massa látex em paredes, duas demãos</t>
  </si>
  <si>
    <t>Tubo PVC, água pluvial, DN 100mm, fornecido e instalado em condutores verticais de águas pluviais - embutidos</t>
  </si>
  <si>
    <t>COMPOSIÇÃO</t>
  </si>
  <si>
    <t xml:space="preserve">                                                                           </t>
  </si>
  <si>
    <t>4813-I</t>
  </si>
  <si>
    <t>Placa de obra em chapa galvanizada adesivada</t>
  </si>
  <si>
    <t>SALA DE AULA 01</t>
  </si>
  <si>
    <t>Soleira em granito, largura 15 cm, espessura 2,0 cm, na cor cinza andorinha</t>
  </si>
  <si>
    <t>Emboço em argamassa traço 1:2:8, preparo mecânico com betoneira 400L, aplicado manualmente, espessura de 20 mm, com execução de taliscas</t>
  </si>
  <si>
    <t>Aplicação de fundo selador acrílico em paredes, uma demão</t>
  </si>
  <si>
    <t>Peitoril em granito, largura 15 cm, espessura 2,0 cm, na cor cinza andorinha</t>
  </si>
  <si>
    <t>Piso de concreto moldado in loco, usinado, acabamento convencional, não armado, espessura 5 cm</t>
  </si>
  <si>
    <t>Forro em PVC liso, branco, régua de 20 cm de largura, com espessura de 8 a 10 mm, comprimento de 6 m; incluso entarugamento metálico com espaçamento máximo de 40 em 40 cm</t>
  </si>
  <si>
    <t>Acabamentos para forro (roda-forro em perfil plástico)</t>
  </si>
  <si>
    <t>Calha em chapa de aço galvanizado número 24, desenvolvimento de 33cm, incluso transporte vertical</t>
  </si>
  <si>
    <t>Aterro manual para ambientes internos, compactação mecanizada, espessura média de 15cm</t>
  </si>
  <si>
    <t>Locação convencional de obra, através de gabarito de tábuas corridas pontaletadas a cada 2,00m</t>
  </si>
  <si>
    <t>Chapisco de aderência, traço 1:3 espessura 5mm, preparo em betoneira (toda a área de ampliação)</t>
  </si>
  <si>
    <t>Pintura para paredes em tinta látex acrílica fosca 1ª linha, duas demãos, cor branco (toda a fachada externa)</t>
  </si>
  <si>
    <t>Emboço em argamassa traço 1:2:8, preparo mecânico com betoneira 400L, aplicado manualmente, espessura de 20 mm, com execução de taliscas (toda a área de ampliação)</t>
  </si>
  <si>
    <t>Aplicação de fundo selador acrílico em paredes, uma demão (toda a fachada externa)</t>
  </si>
  <si>
    <t>Aplicação manual de textura acrílica em paredes externas (toda a fachada externa)</t>
  </si>
  <si>
    <t>Verga moldada in loco em concreto para janelas com mais de 1,50m de vão, com transpasse de 20 cm para cada lado</t>
  </si>
  <si>
    <t>Contraverga moldada in loco em concreto para vãos de mais de 1,50m de comprimento, com transpasse de 20 cm para cada lado</t>
  </si>
  <si>
    <t>Verga moldada in loco em concreto para portas com até 1,50m de vão, com transpasse de 20 cm para cada lado</t>
  </si>
  <si>
    <t>Tubo PVC, água pluvial, DN 150 mm, fornecimento e instalação</t>
  </si>
  <si>
    <t>Tubo PVC, água pluvial, DN 100 mm, fornecimento e instalação</t>
  </si>
  <si>
    <t>4.1</t>
  </si>
  <si>
    <t>Total item 4.0</t>
  </si>
  <si>
    <t>Barracão de obra em chapa de madeira compensada com banheiro, cobertura em fibrocimento 6 mm, incluso inst. hidrossanitárias e elétricas</t>
  </si>
  <si>
    <t>Pintura esmalte acetinado para madeira, duas demãos, sobre fundo nivelador branco</t>
  </si>
  <si>
    <t>Manta aluminizada para subcobertura, revestida em alumínio nas duas superfícies, espessura 2 mm, incluso transporte vertical</t>
  </si>
  <si>
    <t>Revestimento cerâmico para piso com placas tipo esmaltada extra de dimensões 45x45 cm, PEI 4 ou superior, aplicada com argamassa colante, na cor bege claro, incluindo rejuntamento</t>
  </si>
  <si>
    <t>Colocação de revestimento cerâmico 10x10 cm, linha em azul médio na parte mais superior, conforme detalhe em projeto, incluindo argamassa colante e rejunte de até 5mm na cor branca, altura de 1,00 m</t>
  </si>
  <si>
    <t>Colocação de revestimento cerâmico 10x10 cm, na cor branca (abaixo da linha em azul médio), conforme detalhe em projeto, incluindo argamassa colante e rejunte de até 5mm na cor branca, altura de 1,00 m</t>
  </si>
  <si>
    <t>Adesivo de sinalização de risco de choque a ser colocado no quadro de energia elétrica, dimensão de 21x29,7 cm, conforme PPCI</t>
  </si>
  <si>
    <t>ESTRUTURA EM CONCRETO</t>
  </si>
  <si>
    <t xml:space="preserve"> REVESTIMENTOS DE FACHADAS</t>
  </si>
  <si>
    <t>BDI</t>
  </si>
  <si>
    <t>SALA DE AULA 02</t>
  </si>
  <si>
    <t>SALA DE AULA 03</t>
  </si>
  <si>
    <t>Colocação de revestimento cerâmico 10x10cm, em degradê do azul escuro mais embaixo, passando pelo azul médio e chegando ao azul claro mais em cima, incluindo argamassa colante e rejunte de até 5mm na cor branca, altura média 1,40 m</t>
  </si>
  <si>
    <t>Colocação de revestimento cerâmico 10x10cm, em degradê do azul escuro mais embaixo, passando pelo azul médio e chegando ao azul claro mais em cima, incluindo argamassa colante e rejunte de até 5mm na cor branca, altura média 1,40 m, ao redor de toda a edificação</t>
  </si>
  <si>
    <t>Total item 2.0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</si>
  <si>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</si>
  <si>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</si>
  <si>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</si>
  <si>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</si>
  <si>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</si>
  <si>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</si>
  <si>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</si>
  <si>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</si>
  <si>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</si>
  <si>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</si>
  <si>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</si>
  <si>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</si>
  <si>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</si>
  <si>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</si>
  <si>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</si>
  <si>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</si>
  <si>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</si>
  <si>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</si>
  <si>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</si>
  <si>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</si>
  <si>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</si>
  <si>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</si>
  <si>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</si>
  <si>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</si>
  <si>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</si>
  <si>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</si>
  <si>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</si>
  <si>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</si>
  <si>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</si>
  <si>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</si>
  <si>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</si>
  <si>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</si>
  <si>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</si>
  <si>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</si>
  <si>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</si>
  <si>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</si>
  <si>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</si>
  <si>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</si>
  <si>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</si>
  <si>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</si>
  <si>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</si>
  <si>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</si>
  <si>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</si>
  <si>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</si>
  <si>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</si>
  <si>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</si>
  <si>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</si>
  <si>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</si>
  <si>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</si>
  <si>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</si>
  <si>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</si>
  <si>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</si>
  <si>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</si>
  <si>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</si>
  <si>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</si>
  <si>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</si>
  <si>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</si>
  <si>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</si>
  <si>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</si>
  <si>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Subtotal item 4.1</t>
  </si>
  <si>
    <t>Subtotal item 4.2</t>
  </si>
  <si>
    <t>Subtotal item 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</si>
  <si>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</si>
  <si>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</si>
  <si>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</si>
  <si>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</si>
  <si>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</si>
  <si>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</si>
  <si>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</si>
  <si>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</si>
  <si>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</si>
  <si>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</si>
  <si>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</si>
  <si>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</si>
  <si>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</si>
  <si>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</si>
  <si>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Subtotal item 4.4</t>
  </si>
  <si>
    <t>Trama de aço composta por ripas, caibros e terças para telhados de até 2 águas para telha de encaixe de cerâmica ou de concreto, incluso transporte vertical</t>
  </si>
  <si>
    <t>Telhamento com telha cerâmica de encaixe, tipo portuguesa, com até 2 águas, incluso transporte vertical</t>
  </si>
  <si>
    <t>Cumeeira para telha cerâmica emboçada com argamassa traço 1:2:9 (cimento, cal e areia) para telhados com até 2 águas, incluso transporte vertical</t>
  </si>
  <si>
    <t>Tabeira em madeira aparelhada, 2,5x25,0 cm, maçaranduba, angelim ou equivalente da região</t>
  </si>
  <si>
    <t>Fabricação e instalação de tesoura inteira em aço, vão de 6 m, para telha cerâmica, incluso içamento</t>
  </si>
  <si>
    <t>Total item 9.0</t>
  </si>
  <si>
    <t xml:space="preserve">CUSTO TOTAL DA OBRA COM BDI </t>
  </si>
  <si>
    <t>PREÇO UNIT +BDI</t>
  </si>
  <si>
    <t>Execução de calçada, em concreto usinado, acabamento alisado, espessura 6cm, não armado</t>
  </si>
  <si>
    <t>Pintura de calçadas em tinta acrílica para piso cimentado, em duas demãos, incluso fundo preparador, na cor cinza cimento</t>
  </si>
  <si>
    <t>11.1</t>
  </si>
  <si>
    <t>11.2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</si>
  <si>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</si>
  <si>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</si>
  <si>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</si>
  <si>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</si>
  <si>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</si>
  <si>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</si>
  <si>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</si>
  <si>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</si>
  <si>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</si>
  <si>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</si>
  <si>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</si>
  <si>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</si>
  <si>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</si>
  <si>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</si>
  <si>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</si>
  <si>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</si>
  <si>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</si>
  <si>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</si>
  <si>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</si>
  <si>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</si>
  <si>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</si>
  <si>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</si>
  <si>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</si>
  <si>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</si>
  <si>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</si>
  <si>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</si>
  <si>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</si>
  <si>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</si>
  <si>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</si>
  <si>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9.1</t>
  </si>
  <si>
    <t>9.2</t>
  </si>
  <si>
    <t>9.3</t>
  </si>
  <si>
    <t>CALÇADAS</t>
  </si>
  <si>
    <t>Alvenaria de vedação de blocos cerâmicos furados na vertical de 9x19x39 cm (espessura 9 cm), argamassa de assentamento com preparo manual</t>
  </si>
  <si>
    <t>CIRCULAÇÃO</t>
  </si>
  <si>
    <t>Caixa de passagem para águas pluviais, nas dimensões de 30x30x40cm, em tijolo maciço, com tampa em concreto</t>
  </si>
  <si>
    <t>Total item 6.0</t>
  </si>
  <si>
    <t>Total item 11.0</t>
  </si>
  <si>
    <t>AMPLIAÇÃO DO NÚCLEO EDUCACIONAL JORNALISTA HERMÍNIO MILIS</t>
  </si>
  <si>
    <t>ÁREA A AMPLIAR DE 222,88 m²</t>
  </si>
  <si>
    <t>RUA ADÃO MIBACH, S/Nº - ÁREA INDUSTRIAL, PORTO UNIÃO - SC</t>
  </si>
  <si>
    <t>CALÇADAS INCLUINDO RAMPA DE ACESSO</t>
  </si>
  <si>
    <t>ESTRUTURA EM CONCRETO ARMADO</t>
  </si>
  <si>
    <t>REVESTIMENTOS DE FACHADAS</t>
  </si>
  <si>
    <t>_____________________________________</t>
  </si>
  <si>
    <t>Estaca escavada mecanicamente, sem fluido estabilizante, com 25 cm de diâmetro, concreto lançado por caminhão betoneira - 4 metros por estaca</t>
  </si>
  <si>
    <t>Bloco em concreto armado Fck 25 Mpa conforme projeto - incluso armação, concreto usinado e bombeamento</t>
  </si>
  <si>
    <t>Viga baldrame em concreto armado e concreto armado Fck 25 Mpa - incluso armação, concreto usinado e bombeamento</t>
  </si>
  <si>
    <t>Viga cinta em concreto armado  concreto armado Fck 25 Mpa - incluso armação, concreto usinado e bombeamento</t>
  </si>
  <si>
    <t>Pilares em concreto armado Fck 25 Mpa - incluso armação, concreto usinado e bombeamento</t>
  </si>
  <si>
    <t>Composição</t>
  </si>
  <si>
    <t>Cotação</t>
  </si>
  <si>
    <t>Modulo de variação de velocidade para ventilador 220 v, instalado em placa 4x2, incluindo placa+suporte+módulo</t>
  </si>
  <si>
    <t>Ventilador de teto, 220 volts, padrão comercial, 3 pás, branco</t>
  </si>
  <si>
    <t>Cabo para instalação de tomadas de rede tipo 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</si>
  <si>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</si>
  <si>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</si>
  <si>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</si>
  <si>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</si>
  <si>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</si>
  <si>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</si>
  <si>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</si>
  <si>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</si>
  <si>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</si>
  <si>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</si>
  <si>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</si>
  <si>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</si>
  <si>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</si>
  <si>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</si>
  <si>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</si>
  <si>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</si>
  <si>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</si>
  <si>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</si>
  <si>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</si>
  <si>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Quadro de distribuição em pvc de embutir, com barramento terra/neutro, para 12 disjuntores</t>
  </si>
  <si>
    <t>Disjuntor bipolar tipo DIN, corrente nominal de 10 a 50 A - fornecimento e instalação</t>
  </si>
  <si>
    <t>Eletroduto PVC flexível corrugado, cor amarela, de 32 mm</t>
  </si>
  <si>
    <t>Eletroduto PEAD 50 mm subterrâneo - ligação para a tomadas de rede e entre o quadro e a caixa de passagem</t>
  </si>
  <si>
    <t>Caixa de passagem octogonal para pontos de forro (demais peças estão inclusas nos pontos de utililização)</t>
  </si>
  <si>
    <t>Conjunto de eletrocalha 50mm perfurada com instalação e suportes + tampa de aço zincado de encaixe - incluso acessórios e junções</t>
  </si>
  <si>
    <t>Conjunto de eletrocalha 38mm com instalação e suportes + tampa de aço zincado de encaixe - incluso acessórios e junções</t>
  </si>
  <si>
    <t xml:space="preserve">Eletroduto PVC flexível corrugado, cor amarela, de 25 mm instalado em forro </t>
  </si>
  <si>
    <t>Caixa de passagem elétrica, para piso, em PVC, dimensões de 3/4" a 4"</t>
  </si>
  <si>
    <t>Cabo de cobre, flexível, classe 4 ou 5, isolação em PVC/A, antichama BWF-B, 1 condutor, 450/750 V, seção nominal 10 mm2 para ligação entrada ate quadro</t>
  </si>
  <si>
    <t>Ponto de iluminação residencial incluindo interruptor simples, caixa elétrica, eletroduto, cabo, rasgo, quebra e chumbamento (excluindo luminária e lâmpada). SALAS E CIRCULAÇÃO</t>
  </si>
  <si>
    <t>Luminária tipo calha, de sobrepor, tipo tubular LED, fornecimento e instalação - superior - 40w 6500 k 120 cm</t>
  </si>
  <si>
    <t>Tomada de rede RJ45 - fornecimento e instalação</t>
  </si>
  <si>
    <t>Ponto de tomada residencial incluindo tomada (2 módulos) 10A/250V, caixa elétrica, eletroduto, cabo, rasgo, quebra e chumbamento</t>
  </si>
  <si>
    <t xml:space="preserve">Ponto de tomada residencial incluindo tomada 10A/250V, caixa elétrica, eletroduto, cabo, rasgo, quebra e chumbamento - incluindo pontos de ventilador e tomadas </t>
  </si>
  <si>
    <t>Ponto de tomada residencial incluindo tomada 20A/250V, caixa elétrica, eletroduto, cabo, rasgo, quebra e chumbamento - ponto para Ar condicionado</t>
  </si>
  <si>
    <t>LICITAÇÃO</t>
  </si>
  <si>
    <t>Impermeabilização de estruturas enterradas, com tinta asfáltica, duas demãos, na parte superior das vigas baldrame e nas laterais em sua altura total</t>
  </si>
  <si>
    <t>Escavação manual de vala para execução de blocos de concreto e viga baldrame</t>
  </si>
  <si>
    <t>Revestimento de piso em granitina polida, agregado cor preto, cinza, palha ou branco, espessura 8 mm, juntas de dilatação de 1 m por 1 m, incluso execução</t>
  </si>
  <si>
    <t>Janela de aço J1 tipo basculante, com batente, ferragens e pintura anticorrosiva, incluindo vidros E= 8 mm, fornecimento e instalação, 2,50x0,80 m, 2 unidades</t>
  </si>
  <si>
    <t>Janela de aço J2 tipo basculante, com batente, ferragens e pintura anticorrosiva, incluindo vidros E= 8 mm, fornecimento e instalação, 2,50x1,20 m, 2 unidades</t>
  </si>
  <si>
    <t>4.1.20</t>
  </si>
  <si>
    <t>4.1.21</t>
  </si>
  <si>
    <t>4.2.20</t>
  </si>
  <si>
    <t>4.2.21</t>
  </si>
  <si>
    <t>4.3.20</t>
  </si>
  <si>
    <t>4.3.21</t>
  </si>
  <si>
    <t>Pintura com tinta esmalte sintético acetinado, na cor azul claro, para J1, aplicada a pincel sobre janelas em aço, executado em obra, por demão (duas demãos)</t>
  </si>
  <si>
    <t>Pintura com tinta esmalte sintético acetinado, na cor azul claro, para J2, aplicada a pincel sobre janelas em aço, executado em obra, por demão (duas demãos)</t>
  </si>
  <si>
    <t>4.1.22</t>
  </si>
  <si>
    <t>4.2.22</t>
  </si>
  <si>
    <t>4.3.22</t>
  </si>
  <si>
    <t>Kit de porta de madeira para pintura, semi-oca (leve ou média), padrão médio, 90x210 cm, espessura de 3,5 cm, incluindo dobradiças, montagem e instalação do batente, fechadura com execução do furo - fornecimento e instalação</t>
  </si>
  <si>
    <t>Pintura de fundo nivelador em porta de madeira, com fundo sintético nivelador branco fosco para madeira, inclui lixamento da superfície</t>
  </si>
  <si>
    <t>4.1.23</t>
  </si>
  <si>
    <t>4.2.23</t>
  </si>
  <si>
    <t>4.3.23</t>
  </si>
  <si>
    <t>Pintura de porta em madeira com tinta esmalte sintético premium, acabamento acetinado, duas demãos, na cor azul claro</t>
  </si>
  <si>
    <t>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</si>
</sst>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_);\(&quot;R$&quot;#,##0.00\)"/>
    <numFmt numFmtId="165" formatCode="_(&quot;Cr$&quot;* #,##0.00_);_(&quot;Cr$&quot;* \(#,##0.00\);_(&quot;Cr$&quot;* &quot;-&quot;??_);_(@_)"/>
    <numFmt numFmtId="166" formatCode="#,##0.00_);[Red]#,##0.00;"/>
    <numFmt numFmtId="167" formatCode="#,##0.00_);[Red]\(#,##0.00\);"/>
    <numFmt numFmtId="168" formatCode="0.000%"/>
  </numFmts>
  <fonts count="4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5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CC00CC"/>
      <name val="Arial"/>
      <family val="2"/>
    </font>
    <font>
      <b/>
      <sz val="12"/>
      <color rgb="FFFF0000"/>
      <name val="Arial"/>
      <family val="2"/>
    </font>
    <font>
      <b/>
      <sz val="10.5"/>
      <name val="Arial"/>
      <family val="2"/>
    </font>
    <font>
      <b/>
      <sz val="5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9"/>
      <color rgb="FF0070C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31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quotePrefix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166" fontId="1" fillId="4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quotePrefix="1" applyFont="1" applyFill="1" applyAlignment="1" applyProtection="1">
      <alignment horizontal="left" vertical="top"/>
      <protection hidden="1"/>
    </xf>
    <xf numFmtId="0" fontId="6" fillId="0" borderId="0" xfId="0" applyFont="1"/>
    <xf numFmtId="0" fontId="16" fillId="0" borderId="0" xfId="0" applyFont="1"/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4" borderId="0" xfId="0" applyFont="1" applyFill="1" applyBorder="1" applyAlignment="1"/>
    <xf numFmtId="167" fontId="1" fillId="4" borderId="19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0" fontId="8" fillId="4" borderId="0" xfId="3" applyNumberFormat="1" applyFont="1" applyFill="1" applyAlignment="1" applyProtection="1">
      <alignment horizontal="center" vertical="center"/>
      <protection hidden="1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2" fillId="4" borderId="0" xfId="3" applyNumberFormat="1" applyFont="1" applyFill="1" applyBorder="1" applyAlignment="1" applyProtection="1">
      <alignment horizontal="center" vertical="center"/>
      <protection hidden="1"/>
    </xf>
    <xf numFmtId="10" fontId="3" fillId="4" borderId="0" xfId="3" quotePrefix="1" applyNumberFormat="1" applyFont="1" applyFill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18" fillId="4" borderId="1" xfId="3" applyNumberFormat="1" applyFont="1" applyFill="1" applyBorder="1" applyAlignment="1">
      <alignment horizontal="right" vertical="center"/>
    </xf>
    <xf numFmtId="10" fontId="2" fillId="4" borderId="2" xfId="3" applyNumberFormat="1" applyFont="1" applyFill="1" applyBorder="1" applyAlignment="1" applyProtection="1">
      <alignment horizontal="center" vertical="center" wrapText="1"/>
    </xf>
    <xf numFmtId="10" fontId="7" fillId="3" borderId="30" xfId="3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alignment horizontal="right" vertical="center"/>
      <protection hidden="1"/>
    </xf>
    <xf numFmtId="167" fontId="14" fillId="4" borderId="5" xfId="0" applyNumberFormat="1" applyFont="1" applyFill="1" applyBorder="1" applyAlignment="1" applyProtection="1">
      <alignment horizontal="right" vertical="center"/>
      <protection hidden="1"/>
    </xf>
    <xf numFmtId="167" fontId="12" fillId="4" borderId="0" xfId="0" applyNumberFormat="1" applyFont="1" applyFill="1" applyAlignment="1">
      <alignment horizontal="right" vertical="center"/>
    </xf>
    <xf numFmtId="167" fontId="3" fillId="4" borderId="0" xfId="0" quotePrefix="1" applyNumberFormat="1" applyFont="1" applyFill="1" applyAlignment="1" applyProtection="1">
      <alignment horizontal="right" vertical="center"/>
      <protection hidden="1"/>
    </xf>
    <xf numFmtId="0" fontId="6" fillId="6" borderId="5" xfId="0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6" fillId="4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167" fontId="0" fillId="0" borderId="0" xfId="0" applyNumberFormat="1"/>
    <xf numFmtId="0" fontId="23" fillId="4" borderId="2" xfId="0" applyFont="1" applyFill="1" applyBorder="1" applyAlignment="1">
      <alignment horizontal="left" vertical="justify"/>
    </xf>
    <xf numFmtId="0" fontId="2" fillId="4" borderId="0" xfId="0" applyFont="1" applyFill="1" applyAlignment="1" applyProtection="1">
      <alignment vertical="center"/>
    </xf>
    <xf numFmtId="9" fontId="0" fillId="0" borderId="0" xfId="0" applyNumberFormat="1"/>
    <xf numFmtId="0" fontId="6" fillId="0" borderId="12" xfId="0" applyFont="1" applyFill="1" applyBorder="1" applyAlignment="1">
      <alignment horizontal="left" vertical="justify"/>
    </xf>
    <xf numFmtId="4" fontId="6" fillId="0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 wrapText="1"/>
    </xf>
    <xf numFmtId="167" fontId="24" fillId="4" borderId="0" xfId="0" applyNumberFormat="1" applyFont="1" applyFill="1" applyAlignment="1">
      <alignment horizontal="center" vertical="center"/>
    </xf>
    <xf numFmtId="4" fontId="25" fillId="6" borderId="3" xfId="0" applyNumberFormat="1" applyFont="1" applyFill="1" applyBorder="1" applyAlignment="1">
      <alignment horizontal="center" vertical="center"/>
    </xf>
    <xf numFmtId="4" fontId="25" fillId="4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167" fontId="30" fillId="4" borderId="0" xfId="0" applyNumberFormat="1" applyFont="1" applyFill="1" applyBorder="1" applyAlignment="1" applyProtection="1">
      <alignment horizontal="center" vertical="center"/>
      <protection hidden="1"/>
    </xf>
    <xf numFmtId="167" fontId="30" fillId="4" borderId="19" xfId="0" applyNumberFormat="1" applyFont="1" applyFill="1" applyBorder="1" applyAlignment="1" applyProtection="1">
      <alignment horizontal="center" vertical="center"/>
      <protection hidden="1"/>
    </xf>
    <xf numFmtId="167" fontId="25" fillId="0" borderId="0" xfId="0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168" fontId="0" fillId="4" borderId="7" xfId="3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14" xfId="0" applyFont="1" applyFill="1" applyBorder="1" applyAlignment="1" applyProtection="1">
      <alignment horizontal="left" vertical="top"/>
      <protection locked="0"/>
    </xf>
    <xf numFmtId="10" fontId="18" fillId="4" borderId="7" xfId="3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right" vertical="center"/>
    </xf>
    <xf numFmtId="0" fontId="1" fillId="4" borderId="18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0" fontId="1" fillId="4" borderId="0" xfId="3" applyNumberFormat="1" applyFont="1" applyFill="1" applyBorder="1" applyAlignment="1" applyProtection="1">
      <alignment horizontal="right"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locked="0"/>
    </xf>
    <xf numFmtId="167" fontId="5" fillId="4" borderId="0" xfId="0" applyNumberFormat="1" applyFont="1" applyFill="1" applyBorder="1" applyAlignment="1" applyProtection="1">
      <alignment vertical="center"/>
      <protection hidden="1"/>
    </xf>
    <xf numFmtId="167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10" fontId="1" fillId="4" borderId="3" xfId="3" applyNumberFormat="1" applyFont="1" applyFill="1" applyBorder="1" applyAlignment="1" applyProtection="1">
      <alignment horizontal="right" vertical="center"/>
      <protection hidden="1"/>
    </xf>
    <xf numFmtId="4" fontId="20" fillId="4" borderId="2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" fontId="21" fillId="4" borderId="2" xfId="0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4" fontId="20" fillId="4" borderId="34" xfId="0" applyNumberFormat="1" applyFont="1" applyFill="1" applyBorder="1" applyAlignment="1">
      <alignment horizontal="right" vertical="center"/>
    </xf>
    <xf numFmtId="0" fontId="32" fillId="4" borderId="0" xfId="0" applyFont="1" applyFill="1" applyBorder="1" applyAlignment="1"/>
    <xf numFmtId="17" fontId="14" fillId="2" borderId="33" xfId="0" applyNumberFormat="1" applyFont="1" applyFill="1" applyBorder="1" applyAlignment="1" applyProtection="1">
      <alignment horizontal="left" vertical="top"/>
      <protection locked="0"/>
    </xf>
    <xf numFmtId="4" fontId="17" fillId="0" borderId="3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167" fontId="2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67" fontId="25" fillId="4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7" fontId="2" fillId="0" borderId="0" xfId="0" quotePrefix="1" applyNumberFormat="1" applyFont="1" applyFill="1" applyBorder="1" applyAlignment="1" applyProtection="1">
      <alignment horizontal="center" vertical="center" wrapText="1"/>
    </xf>
    <xf numFmtId="167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7" fontId="2" fillId="0" borderId="2" xfId="0" quotePrefix="1" applyNumberFormat="1" applyFont="1" applyFill="1" applyBorder="1" applyAlignment="1" applyProtection="1">
      <alignment horizontal="center" vertical="center" wrapText="1"/>
    </xf>
    <xf numFmtId="167" fontId="2" fillId="4" borderId="2" xfId="0" applyNumberFormat="1" applyFont="1" applyFill="1" applyBorder="1" applyAlignment="1" applyProtection="1">
      <alignment horizontal="center" vertical="center" wrapText="1"/>
    </xf>
    <xf numFmtId="168" fontId="34" fillId="4" borderId="1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vertical="center"/>
      <protection hidden="1"/>
    </xf>
    <xf numFmtId="166" fontId="1" fillId="2" borderId="0" xfId="0" applyNumberFormat="1" applyFont="1" applyFill="1" applyBorder="1" applyAlignment="1" applyProtection="1">
      <alignment vertical="center"/>
      <protection hidden="1"/>
    </xf>
    <xf numFmtId="167" fontId="5" fillId="2" borderId="6" xfId="0" applyNumberFormat="1" applyFont="1" applyFill="1" applyBorder="1" applyAlignment="1" applyProtection="1">
      <alignment vertical="center"/>
      <protection hidden="1"/>
    </xf>
    <xf numFmtId="167" fontId="5" fillId="4" borderId="6" xfId="0" applyNumberFormat="1" applyFont="1" applyFill="1" applyBorder="1" applyAlignment="1" applyProtection="1">
      <alignment vertical="center"/>
      <protection hidden="1"/>
    </xf>
    <xf numFmtId="167" fontId="2" fillId="4" borderId="6" xfId="0" applyNumberFormat="1" applyFont="1" applyFill="1" applyBorder="1" applyAlignment="1" applyProtection="1">
      <alignment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hidden="1"/>
    </xf>
    <xf numFmtId="167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167" fontId="7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hidden="1"/>
    </xf>
    <xf numFmtId="166" fontId="3" fillId="4" borderId="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Border="1" applyAlignment="1" applyProtection="1">
      <alignment horizontal="right" vertical="center"/>
      <protection hidden="1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166" fontId="4" fillId="4" borderId="0" xfId="0" applyNumberFormat="1" applyFont="1" applyFill="1" applyBorder="1" applyAlignment="1">
      <alignment horizontal="right" vertical="center"/>
    </xf>
    <xf numFmtId="166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6" fontId="1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center"/>
      <protection hidden="1"/>
    </xf>
    <xf numFmtId="166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right" vertical="center"/>
      <protection hidden="1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0" fontId="6" fillId="4" borderId="14" xfId="3" applyNumberFormat="1" applyFont="1" applyFill="1" applyBorder="1" applyAlignment="1">
      <alignment horizontal="right" vertical="center"/>
    </xf>
    <xf numFmtId="10" fontId="6" fillId="4" borderId="3" xfId="3" applyNumberFormat="1" applyFont="1" applyFill="1" applyBorder="1" applyAlignment="1">
      <alignment horizontal="right" vertical="center"/>
    </xf>
    <xf numFmtId="10" fontId="13" fillId="0" borderId="2" xfId="3" applyNumberFormat="1" applyFont="1" applyBorder="1" applyAlignment="1">
      <alignment horizontal="left"/>
    </xf>
    <xf numFmtId="167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 applyProtection="1">
      <alignment horizontal="right" vertical="center"/>
      <protection locked="0"/>
    </xf>
    <xf numFmtId="167" fontId="1" fillId="4" borderId="19" xfId="0" applyNumberFormat="1" applyFont="1" applyFill="1" applyBorder="1" applyAlignment="1" applyProtection="1">
      <alignment horizontal="right" vertical="center"/>
      <protection locked="0"/>
    </xf>
    <xf numFmtId="166" fontId="6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 applyAlignment="1"/>
    <xf numFmtId="0" fontId="10" fillId="0" borderId="0" xfId="0" applyFont="1" applyFill="1" applyAlignment="1">
      <alignment vertical="center"/>
    </xf>
    <xf numFmtId="4" fontId="20" fillId="4" borderId="7" xfId="0" applyNumberFormat="1" applyFont="1" applyFill="1" applyBorder="1" applyAlignment="1">
      <alignment horizontal="right" vertical="center"/>
    </xf>
    <xf numFmtId="168" fontId="34" fillId="4" borderId="7" xfId="3" applyNumberFormat="1" applyFont="1" applyFill="1" applyBorder="1" applyAlignment="1">
      <alignment horizontal="right" vertical="center"/>
    </xf>
    <xf numFmtId="167" fontId="38" fillId="4" borderId="0" xfId="0" applyNumberFormat="1" applyFont="1" applyFill="1" applyAlignment="1">
      <alignment horizontal="center" vertical="center"/>
    </xf>
    <xf numFmtId="167" fontId="2" fillId="2" borderId="2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1" fillId="4" borderId="19" xfId="0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justify"/>
    </xf>
    <xf numFmtId="0" fontId="6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3" fontId="6" fillId="0" borderId="0" xfId="0" applyNumberFormat="1" applyFont="1"/>
    <xf numFmtId="0" fontId="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7" fontId="12" fillId="0" borderId="0" xfId="0" applyNumberFormat="1" applyFont="1"/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justify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0" fontId="41" fillId="4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justify"/>
    </xf>
    <xf numFmtId="0" fontId="12" fillId="4" borderId="0" xfId="0" applyFont="1" applyFill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49" fontId="36" fillId="4" borderId="12" xfId="0" applyNumberFormat="1" applyFont="1" applyFill="1" applyBorder="1" applyAlignment="1">
      <alignment horizontal="right" vertical="center"/>
    </xf>
    <xf numFmtId="0" fontId="40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3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 applyProtection="1">
      <alignment horizontal="center" vertical="center"/>
      <protection hidden="1"/>
    </xf>
    <xf numFmtId="10" fontId="13" fillId="8" borderId="2" xfId="3" applyNumberFormat="1" applyFont="1" applyFill="1" applyBorder="1" applyAlignment="1" applyProtection="1">
      <alignment horizontal="center" vertical="top"/>
      <protection hidden="1"/>
    </xf>
    <xf numFmtId="0" fontId="41" fillId="4" borderId="12" xfId="0" applyFont="1" applyFill="1" applyBorder="1" applyAlignment="1">
      <alignment horizontal="right" vertical="center"/>
    </xf>
    <xf numFmtId="0" fontId="2" fillId="4" borderId="0" xfId="0" applyFont="1" applyFill="1" applyBorder="1" applyAlignment="1" applyProtection="1">
      <alignment horizontal="center" vertical="center"/>
      <protection hidden="1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0" fillId="0" borderId="0" xfId="0" applyBorder="1"/>
    <xf numFmtId="0" fontId="10" fillId="5" borderId="35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3" fontId="10" fillId="5" borderId="22" xfId="1" applyFont="1" applyFill="1" applyBorder="1" applyAlignment="1">
      <alignment horizontal="center" vertical="center"/>
    </xf>
    <xf numFmtId="43" fontId="10" fillId="5" borderId="26" xfId="1" applyFont="1" applyFill="1" applyBorder="1" applyAlignment="1">
      <alignment horizontal="center" vertical="center"/>
    </xf>
    <xf numFmtId="10" fontId="10" fillId="5" borderId="31" xfId="3" applyNumberFormat="1" applyFont="1" applyFill="1" applyBorder="1" applyAlignment="1">
      <alignment horizontal="center" vertical="center"/>
    </xf>
    <xf numFmtId="10" fontId="10" fillId="5" borderId="23" xfId="3" applyNumberFormat="1" applyFont="1" applyFill="1" applyBorder="1" applyAlignment="1">
      <alignment horizontal="center" vertical="center"/>
    </xf>
    <xf numFmtId="10" fontId="10" fillId="5" borderId="32" xfId="3" applyNumberFormat="1" applyFont="1" applyFill="1" applyBorder="1" applyAlignment="1">
      <alignment horizontal="center" vertical="center"/>
    </xf>
    <xf numFmtId="10" fontId="10" fillId="5" borderId="27" xfId="3" applyNumberFormat="1" applyFont="1" applyFill="1" applyBorder="1" applyAlignment="1">
      <alignment horizontal="center" vertical="center"/>
    </xf>
    <xf numFmtId="43" fontId="16" fillId="4" borderId="22" xfId="1" applyFont="1" applyFill="1" applyBorder="1" applyAlignment="1">
      <alignment horizontal="center" vertical="center"/>
    </xf>
    <xf numFmtId="9" fontId="16" fillId="4" borderId="23" xfId="1" applyNumberFormat="1" applyFont="1" applyFill="1" applyBorder="1" applyAlignment="1">
      <alignment horizontal="center" vertical="center"/>
    </xf>
    <xf numFmtId="43" fontId="16" fillId="4" borderId="30" xfId="1" applyFont="1" applyFill="1" applyBorder="1" applyAlignment="1">
      <alignment horizontal="center" vertical="center"/>
    </xf>
    <xf numFmtId="9" fontId="16" fillId="4" borderId="18" xfId="1" applyNumberFormat="1" applyFont="1" applyFill="1" applyBorder="1" applyAlignment="1">
      <alignment horizontal="center" vertical="center"/>
    </xf>
    <xf numFmtId="9" fontId="16" fillId="4" borderId="18" xfId="3" applyFont="1" applyFill="1" applyBorder="1" applyAlignment="1">
      <alignment horizontal="center" vertical="center"/>
    </xf>
    <xf numFmtId="43" fontId="16" fillId="8" borderId="22" xfId="1" applyFont="1" applyFill="1" applyBorder="1" applyAlignment="1">
      <alignment horizontal="center" vertical="center"/>
    </xf>
    <xf numFmtId="9" fontId="16" fillId="8" borderId="23" xfId="1" applyNumberFormat="1" applyFont="1" applyFill="1" applyBorder="1" applyAlignment="1">
      <alignment horizontal="center" vertical="center"/>
    </xf>
    <xf numFmtId="9" fontId="16" fillId="8" borderId="23" xfId="3" applyFont="1" applyFill="1" applyBorder="1" applyAlignment="1">
      <alignment horizontal="center" vertical="center"/>
    </xf>
    <xf numFmtId="43" fontId="16" fillId="8" borderId="30" xfId="1" applyFont="1" applyFill="1" applyBorder="1" applyAlignment="1">
      <alignment horizontal="center" vertical="center"/>
    </xf>
    <xf numFmtId="9" fontId="16" fillId="8" borderId="18" xfId="3" applyFont="1" applyFill="1" applyBorder="1" applyAlignment="1">
      <alignment horizontal="center" vertical="center"/>
    </xf>
    <xf numFmtId="9" fontId="16" fillId="8" borderId="18" xfId="1" applyNumberFormat="1" applyFont="1" applyFill="1" applyBorder="1" applyAlignment="1">
      <alignment horizontal="center" vertical="center"/>
    </xf>
    <xf numFmtId="167" fontId="10" fillId="4" borderId="28" xfId="0" applyNumberFormat="1" applyFont="1" applyFill="1" applyBorder="1" applyAlignment="1" applyProtection="1">
      <alignment horizontal="center" vertical="center"/>
      <protection locked="0"/>
    </xf>
    <xf numFmtId="10" fontId="16" fillId="4" borderId="29" xfId="3" applyNumberFormat="1" applyFont="1" applyFill="1" applyBorder="1" applyAlignment="1">
      <alignment horizontal="center" vertical="center"/>
    </xf>
    <xf numFmtId="9" fontId="10" fillId="5" borderId="23" xfId="3" applyFont="1" applyFill="1" applyBorder="1" applyAlignment="1">
      <alignment horizontal="center" vertical="center"/>
    </xf>
    <xf numFmtId="9" fontId="10" fillId="5" borderId="27" xfId="3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" fontId="19" fillId="4" borderId="0" xfId="0" applyNumberFormat="1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19" xfId="0" applyFont="1" applyFill="1" applyBorder="1" applyAlignment="1" applyProtection="1">
      <alignment horizontal="center" vertical="top"/>
      <protection hidden="1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10" fontId="2" fillId="4" borderId="5" xfId="3" applyNumberFormat="1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3" fillId="2" borderId="12" xfId="0" applyFont="1" applyFill="1" applyBorder="1" applyAlignment="1" applyProtection="1">
      <alignment horizontal="left" vertical="top"/>
      <protection hidden="1"/>
    </xf>
    <xf numFmtId="0" fontId="13" fillId="2" borderId="13" xfId="0" applyFont="1" applyFill="1" applyBorder="1" applyAlignment="1" applyProtection="1">
      <alignment horizontal="left" vertical="top"/>
      <protection hidden="1"/>
    </xf>
    <xf numFmtId="0" fontId="13" fillId="2" borderId="8" xfId="0" applyFont="1" applyFill="1" applyBorder="1" applyAlignment="1" applyProtection="1">
      <alignment horizontal="left" vertical="top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17" fontId="31" fillId="2" borderId="12" xfId="0" applyNumberFormat="1" applyFont="1" applyFill="1" applyBorder="1" applyAlignment="1" applyProtection="1">
      <alignment horizontal="left" vertical="center"/>
      <protection locked="0"/>
    </xf>
    <xf numFmtId="17" fontId="31" fillId="2" borderId="13" xfId="0" applyNumberFormat="1" applyFont="1" applyFill="1" applyBorder="1" applyAlignment="1" applyProtection="1">
      <alignment horizontal="left" vertical="center"/>
      <protection locked="0"/>
    </xf>
    <xf numFmtId="17" fontId="31" fillId="2" borderId="8" xfId="0" applyNumberFormat="1" applyFont="1" applyFill="1" applyBorder="1" applyAlignment="1" applyProtection="1">
      <alignment horizontal="left" vertical="center"/>
      <protection locked="0"/>
    </xf>
    <xf numFmtId="17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85223</xdr:rowOff>
    </xdr:from>
    <xdr:to>
      <xdr:col>10</xdr:col>
      <xdr:colOff>438650</xdr:colOff>
      <xdr:row>5</xdr:row>
      <xdr:rowOff>123323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ED310A-AEBC-4819-9CDE-48474DA43D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85223"/>
          <a:ext cx="752975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0462-19DB-4CFD-8B8C-B37E8ADA0C86}">
  <dimension ref="A1:AW835"/>
  <sheetViews>
    <sheetView tabSelected="1" zoomScale="90" zoomScaleNormal="90" zoomScaleSheetLayoutView="75" workbookViewId="0">
      <selection activeCell="H6" sqref="H6"/>
    </sheetView>
  </sheetViews>
  <sheetFormatPr defaultColWidth="11.42578125" defaultRowHeight="12.75" x14ac:dyDescent="0.2"/>
  <cols>
    <col min="1" max="1" width="3.5703125" style="1" customWidth="1"/>
    <col min="2" max="2" width="11.42578125" style="23"/>
    <col min="3" max="3" width="8.28515625" style="230" customWidth="1"/>
    <col min="4" max="4" width="45" style="2" customWidth="1"/>
    <col min="5" max="5" width="8.140625" style="166" customWidth="1"/>
    <col min="6" max="6" width="8.7109375" style="176" customWidth="1"/>
    <col min="7" max="7" width="12.5703125" style="77" customWidth="1"/>
    <col min="8" max="8" width="11.7109375" style="198" customWidth="1"/>
    <col min="9" max="9" width="14.42578125" style="50" customWidth="1"/>
    <col min="10" max="10" width="9.7109375" style="44" customWidth="1"/>
    <col min="11" max="11" width="2.42578125" style="2" customWidth="1"/>
    <col min="12" max="12" width="9.28515625" style="157" customWidth="1"/>
    <col min="13" max="13" width="10.85546875" style="158" customWidth="1"/>
    <col min="14" max="14" width="10.7109375" style="157" customWidth="1"/>
    <col min="15" max="15" width="13.5703125" style="159" customWidth="1"/>
    <col min="16" max="16" width="10.42578125" style="160" customWidth="1"/>
    <col min="17" max="28" width="10.7109375" style="160" customWidth="1"/>
    <col min="29" max="45" width="11.42578125" style="111"/>
    <col min="46" max="16384" width="11.42578125" style="2"/>
  </cols>
  <sheetData>
    <row r="1" spans="1:45" ht="23.25" x14ac:dyDescent="0.2">
      <c r="C1" s="295" t="s">
        <v>67</v>
      </c>
      <c r="D1" s="295"/>
      <c r="E1" s="295"/>
      <c r="F1" s="295"/>
      <c r="G1" s="295"/>
      <c r="H1" s="295"/>
      <c r="I1" s="295"/>
      <c r="J1" s="39"/>
      <c r="K1" s="15"/>
      <c r="L1" s="136"/>
      <c r="M1" s="136"/>
      <c r="N1" s="136"/>
      <c r="O1" s="136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45" ht="18" x14ac:dyDescent="0.2">
      <c r="B2" s="24"/>
      <c r="C2" s="296" t="s">
        <v>8</v>
      </c>
      <c r="D2" s="296"/>
      <c r="E2" s="296"/>
      <c r="F2" s="296"/>
      <c r="G2" s="296"/>
      <c r="H2" s="296"/>
      <c r="I2" s="296"/>
      <c r="J2" s="40"/>
      <c r="K2" s="3"/>
      <c r="L2" s="138"/>
      <c r="M2" s="139"/>
      <c r="N2" s="140"/>
      <c r="O2" s="140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45" s="6" customFormat="1" x14ac:dyDescent="0.2">
      <c r="A3" s="4"/>
      <c r="B3" s="25"/>
      <c r="C3" s="297" t="s">
        <v>7</v>
      </c>
      <c r="D3" s="297"/>
      <c r="E3" s="297"/>
      <c r="F3" s="297"/>
      <c r="G3" s="297"/>
      <c r="H3" s="297"/>
      <c r="I3" s="297"/>
      <c r="J3" s="41"/>
      <c r="K3" s="5"/>
      <c r="L3" s="141"/>
      <c r="M3" s="139"/>
      <c r="N3" s="142"/>
      <c r="O3" s="143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5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</row>
    <row r="4" spans="1:45" x14ac:dyDescent="0.2">
      <c r="B4" s="24"/>
      <c r="C4" s="219"/>
      <c r="D4" s="237"/>
      <c r="E4" s="16"/>
      <c r="F4" s="16"/>
      <c r="G4" s="71"/>
      <c r="H4" s="189"/>
      <c r="I4" s="51"/>
      <c r="J4" s="42"/>
      <c r="K4" s="7"/>
      <c r="L4" s="147"/>
      <c r="M4" s="139"/>
      <c r="N4" s="142"/>
      <c r="O4" s="148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</row>
    <row r="5" spans="1:45" x14ac:dyDescent="0.2">
      <c r="B5" s="26"/>
      <c r="C5" s="232" t="s">
        <v>0</v>
      </c>
      <c r="D5" s="298" t="s">
        <v>239</v>
      </c>
      <c r="E5" s="299"/>
      <c r="F5" s="299"/>
      <c r="G5" s="300"/>
      <c r="H5" s="301" t="s">
        <v>314</v>
      </c>
      <c r="I5" s="301"/>
      <c r="J5" s="161"/>
      <c r="K5" s="127"/>
      <c r="L5" s="149"/>
      <c r="M5" s="270"/>
      <c r="N5" s="150"/>
      <c r="O5" s="151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</row>
    <row r="6" spans="1:45" x14ac:dyDescent="0.2">
      <c r="B6" s="27"/>
      <c r="C6" s="232" t="s">
        <v>16</v>
      </c>
      <c r="D6" s="292" t="s">
        <v>241</v>
      </c>
      <c r="E6" s="293"/>
      <c r="F6" s="293"/>
      <c r="G6" s="294"/>
      <c r="H6" s="234" t="s">
        <v>106</v>
      </c>
      <c r="I6" s="235">
        <v>0.26150000000000001</v>
      </c>
      <c r="J6" s="162"/>
      <c r="K6" s="128"/>
      <c r="L6" s="215"/>
      <c r="M6" s="152"/>
      <c r="N6" s="152"/>
      <c r="O6" s="151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</row>
    <row r="7" spans="1:45" x14ac:dyDescent="0.2">
      <c r="B7" s="24"/>
      <c r="C7" s="232" t="s">
        <v>6</v>
      </c>
      <c r="D7" s="281" t="s">
        <v>240</v>
      </c>
      <c r="E7" s="281"/>
      <c r="F7" s="281"/>
      <c r="G7" s="281"/>
      <c r="H7" s="281"/>
      <c r="I7" s="281"/>
      <c r="J7" s="163"/>
      <c r="K7" s="8"/>
      <c r="L7" s="138"/>
      <c r="M7" s="139"/>
      <c r="N7" s="138"/>
      <c r="O7" s="153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</row>
    <row r="8" spans="1:45" ht="22.5" x14ac:dyDescent="0.2">
      <c r="B8" s="24"/>
      <c r="C8" s="233" t="s">
        <v>2</v>
      </c>
      <c r="D8" s="120" t="s">
        <v>3</v>
      </c>
      <c r="E8" s="120" t="s">
        <v>47</v>
      </c>
      <c r="F8" s="120" t="s">
        <v>4</v>
      </c>
      <c r="G8" s="121" t="s">
        <v>65</v>
      </c>
      <c r="H8" s="190" t="s">
        <v>196</v>
      </c>
      <c r="I8" s="122" t="s">
        <v>5</v>
      </c>
      <c r="J8" s="46" t="s">
        <v>37</v>
      </c>
      <c r="K8" s="18"/>
      <c r="L8" s="154"/>
      <c r="M8" s="271"/>
      <c r="N8" s="271"/>
      <c r="O8" s="156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</row>
    <row r="9" spans="1:45" ht="13.5" thickBot="1" x14ac:dyDescent="0.25">
      <c r="B9" s="24"/>
      <c r="C9" s="220"/>
      <c r="D9" s="117"/>
      <c r="E9" s="117"/>
      <c r="F9" s="117"/>
      <c r="G9" s="118"/>
      <c r="H9" s="191"/>
      <c r="I9" s="119"/>
      <c r="J9" s="238"/>
      <c r="K9" s="18"/>
      <c r="L9" s="154"/>
      <c r="M9" s="271"/>
      <c r="N9" s="271"/>
      <c r="O9" s="156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45" ht="13.5" thickBot="1" x14ac:dyDescent="0.25">
      <c r="B10" s="282"/>
      <c r="C10" s="284" t="s">
        <v>239</v>
      </c>
      <c r="D10" s="285"/>
      <c r="E10" s="285"/>
      <c r="F10" s="285"/>
      <c r="G10" s="285"/>
      <c r="H10" s="285"/>
      <c r="I10" s="286"/>
      <c r="J10" s="287"/>
      <c r="K10" s="18"/>
      <c r="L10" s="154"/>
      <c r="M10" s="155"/>
      <c r="N10" s="154"/>
      <c r="O10" s="156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1:45" ht="13.5" thickBot="1" x14ac:dyDescent="0.25">
      <c r="B11" s="283"/>
      <c r="C11" s="289"/>
      <c r="D11" s="290"/>
      <c r="E11" s="290"/>
      <c r="F11" s="290"/>
      <c r="G11" s="290"/>
      <c r="H11" s="290"/>
      <c r="I11" s="291"/>
      <c r="J11" s="288"/>
      <c r="K11" s="18"/>
      <c r="L11" s="154"/>
      <c r="M11" s="155"/>
      <c r="N11" s="154"/>
      <c r="O11" s="156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</row>
    <row r="12" spans="1:45" s="10" customFormat="1" ht="13.5" thickBot="1" x14ac:dyDescent="0.25">
      <c r="A12" s="9"/>
      <c r="B12" s="108">
        <v>44378</v>
      </c>
      <c r="C12" s="202" t="s">
        <v>1</v>
      </c>
      <c r="D12" s="272" t="s">
        <v>38</v>
      </c>
      <c r="E12" s="273"/>
      <c r="F12" s="273"/>
      <c r="G12" s="273"/>
      <c r="H12" s="273"/>
      <c r="I12" s="274"/>
      <c r="J12" s="47"/>
      <c r="K12" s="129"/>
      <c r="L12" s="133"/>
      <c r="M12" s="91"/>
      <c r="N12" s="91"/>
      <c r="O12" s="91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</row>
    <row r="13" spans="1:45" s="10" customFormat="1" x14ac:dyDescent="0.2">
      <c r="A13" s="9"/>
      <c r="B13" s="22" t="s">
        <v>72</v>
      </c>
      <c r="C13" s="200" t="s">
        <v>30</v>
      </c>
      <c r="D13" s="13" t="s">
        <v>73</v>
      </c>
      <c r="E13" s="21" t="s">
        <v>32</v>
      </c>
      <c r="F13" s="167">
        <v>3</v>
      </c>
      <c r="G13" s="38">
        <v>225</v>
      </c>
      <c r="H13" s="38">
        <f>TRUNC((G13*(1+$I$6)),2)</f>
        <v>283.83</v>
      </c>
      <c r="I13" s="20">
        <f>F13*H13</f>
        <v>851.49</v>
      </c>
      <c r="J13" s="124">
        <f>I13/$I$195</f>
        <v>2.5899999999999999E-3</v>
      </c>
      <c r="K13" s="129"/>
      <c r="L13" s="133"/>
      <c r="M13" s="91"/>
      <c r="N13" s="91"/>
      <c r="O13" s="91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</row>
    <row r="14" spans="1:45" s="10" customFormat="1" ht="51" x14ac:dyDescent="0.2">
      <c r="A14" s="9"/>
      <c r="B14" s="22">
        <v>93208</v>
      </c>
      <c r="C14" s="200" t="s">
        <v>31</v>
      </c>
      <c r="D14" s="13" t="s">
        <v>97</v>
      </c>
      <c r="E14" s="21" t="s">
        <v>32</v>
      </c>
      <c r="F14" s="167">
        <v>10</v>
      </c>
      <c r="G14" s="38">
        <v>180</v>
      </c>
      <c r="H14" s="38">
        <f t="shared" ref="H14" si="0">TRUNC((G14*(1+$I$6)),2)</f>
        <v>227.07</v>
      </c>
      <c r="I14" s="20">
        <f>F14*H14</f>
        <v>2270.6999999999998</v>
      </c>
      <c r="J14" s="124">
        <f>I14/$I$195</f>
        <v>6.8999999999999999E-3</v>
      </c>
      <c r="K14" s="129"/>
      <c r="L14" s="92"/>
      <c r="M14" s="91"/>
      <c r="N14" s="91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</row>
    <row r="15" spans="1:45" s="32" customFormat="1" x14ac:dyDescent="0.2">
      <c r="A15" s="30"/>
      <c r="B15" s="81"/>
      <c r="C15" s="276" t="s">
        <v>48</v>
      </c>
      <c r="D15" s="277"/>
      <c r="E15" s="277"/>
      <c r="F15" s="277"/>
      <c r="G15" s="277"/>
      <c r="H15" s="278"/>
      <c r="I15" s="56">
        <f>SUM(I13:I14)</f>
        <v>3122.19</v>
      </c>
      <c r="J15" s="123">
        <f>I15/$I$195</f>
        <v>9.4900000000000002E-3</v>
      </c>
      <c r="K15" s="130"/>
      <c r="L15" s="90"/>
      <c r="M15" s="132"/>
      <c r="N15" s="132"/>
      <c r="O15" s="13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</row>
    <row r="16" spans="1:45" s="32" customFormat="1" ht="13.5" thickBot="1" x14ac:dyDescent="0.25">
      <c r="A16" s="33"/>
      <c r="B16" s="58"/>
      <c r="C16" s="216"/>
      <c r="D16" s="78"/>
      <c r="E16" s="78"/>
      <c r="F16" s="78"/>
      <c r="G16" s="78"/>
      <c r="H16" s="78"/>
      <c r="I16" s="187"/>
      <c r="J16" s="188"/>
      <c r="K16" s="130"/>
      <c r="L16" s="90"/>
      <c r="M16" s="132"/>
      <c r="N16" s="132"/>
      <c r="O16" s="13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</row>
    <row r="17" spans="1:45" s="32" customFormat="1" ht="13.5" thickBot="1" x14ac:dyDescent="0.25">
      <c r="A17" s="30"/>
      <c r="B17" s="85"/>
      <c r="C17" s="202" t="s">
        <v>9</v>
      </c>
      <c r="D17" s="272" t="s">
        <v>104</v>
      </c>
      <c r="E17" s="273"/>
      <c r="F17" s="273"/>
      <c r="G17" s="273"/>
      <c r="H17" s="273"/>
      <c r="I17" s="274"/>
      <c r="J17" s="47"/>
      <c r="K17" s="130"/>
      <c r="L17" s="90"/>
      <c r="M17" s="132"/>
      <c r="N17" s="132"/>
      <c r="O17" s="13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</row>
    <row r="18" spans="1:45" s="32" customFormat="1" ht="25.5" x14ac:dyDescent="0.2">
      <c r="A18" s="30"/>
      <c r="B18" s="22">
        <v>99059</v>
      </c>
      <c r="C18" s="200" t="s">
        <v>201</v>
      </c>
      <c r="D18" s="12" t="s">
        <v>84</v>
      </c>
      <c r="E18" s="19" t="s">
        <v>35</v>
      </c>
      <c r="F18" s="167">
        <v>74.12</v>
      </c>
      <c r="G18" s="38">
        <v>37.74</v>
      </c>
      <c r="H18" s="38">
        <f>TRUNC((G18*(1+$I$6)),2)</f>
        <v>47.6</v>
      </c>
      <c r="I18" s="20">
        <f t="shared" ref="I18:I28" si="1">F18*H18</f>
        <v>3528.11</v>
      </c>
      <c r="J18" s="124">
        <f t="shared" ref="J18:J29" si="2">I18/$I$195</f>
        <v>1.072E-2</v>
      </c>
      <c r="K18" s="130"/>
      <c r="L18" s="90"/>
      <c r="M18" s="132"/>
      <c r="N18" s="132"/>
      <c r="O18" s="13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</row>
    <row r="19" spans="1:45" s="32" customFormat="1" ht="51" x14ac:dyDescent="0.2">
      <c r="A19" s="30"/>
      <c r="B19" s="22">
        <v>100896</v>
      </c>
      <c r="C19" s="200" t="s">
        <v>202</v>
      </c>
      <c r="D19" s="12" t="s">
        <v>246</v>
      </c>
      <c r="E19" s="19" t="s">
        <v>35</v>
      </c>
      <c r="F19" s="167">
        <v>88</v>
      </c>
      <c r="G19" s="38">
        <v>35</v>
      </c>
      <c r="H19" s="38">
        <f t="shared" ref="H19:H28" si="3">TRUNC((G19*(1+$I$6)),2)</f>
        <v>44.15</v>
      </c>
      <c r="I19" s="20">
        <f t="shared" si="1"/>
        <v>3885.2</v>
      </c>
      <c r="J19" s="124">
        <f t="shared" si="2"/>
        <v>1.1809999999999999E-2</v>
      </c>
      <c r="K19" s="130"/>
      <c r="L19" s="90"/>
      <c r="M19" s="132"/>
      <c r="N19" s="132"/>
      <c r="O19" s="13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</row>
    <row r="20" spans="1:45" s="32" customFormat="1" ht="25.5" x14ac:dyDescent="0.2">
      <c r="A20" s="30"/>
      <c r="B20" s="22">
        <v>93358</v>
      </c>
      <c r="C20" s="200" t="s">
        <v>203</v>
      </c>
      <c r="D20" s="12" t="s">
        <v>293</v>
      </c>
      <c r="E20" s="19" t="s">
        <v>34</v>
      </c>
      <c r="F20" s="167">
        <f>3.74+5.89</f>
        <v>9.6300000000000008</v>
      </c>
      <c r="G20" s="38">
        <v>50</v>
      </c>
      <c r="H20" s="38">
        <f t="shared" si="3"/>
        <v>63.07</v>
      </c>
      <c r="I20" s="20">
        <f t="shared" si="1"/>
        <v>607.36</v>
      </c>
      <c r="J20" s="124">
        <f t="shared" si="2"/>
        <v>1.8500000000000001E-3</v>
      </c>
      <c r="K20" s="130"/>
      <c r="L20" s="90"/>
      <c r="M20" s="132"/>
      <c r="N20" s="132"/>
      <c r="O20" s="13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</row>
    <row r="21" spans="1:45" s="32" customFormat="1" ht="38.25" x14ac:dyDescent="0.2">
      <c r="A21" s="30"/>
      <c r="B21" s="22">
        <v>95952</v>
      </c>
      <c r="C21" s="200" t="s">
        <v>204</v>
      </c>
      <c r="D21" s="12" t="s">
        <v>247</v>
      </c>
      <c r="E21" s="19" t="s">
        <v>34</v>
      </c>
      <c r="F21" s="167">
        <v>3.74</v>
      </c>
      <c r="G21" s="38">
        <v>745.51</v>
      </c>
      <c r="H21" s="38">
        <f t="shared" si="3"/>
        <v>940.46</v>
      </c>
      <c r="I21" s="20">
        <f t="shared" si="1"/>
        <v>3517.32</v>
      </c>
      <c r="J21" s="124">
        <f t="shared" si="2"/>
        <v>1.069E-2</v>
      </c>
      <c r="K21" s="130"/>
      <c r="L21" s="90"/>
      <c r="M21" s="132"/>
      <c r="N21" s="132"/>
      <c r="O21" s="13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</row>
    <row r="22" spans="1:45" s="32" customFormat="1" ht="38.25" x14ac:dyDescent="0.2">
      <c r="A22" s="30"/>
      <c r="B22" s="22">
        <v>95952</v>
      </c>
      <c r="C22" s="200" t="s">
        <v>205</v>
      </c>
      <c r="D22" s="12" t="s">
        <v>248</v>
      </c>
      <c r="E22" s="19" t="s">
        <v>34</v>
      </c>
      <c r="F22" s="167">
        <v>5.89</v>
      </c>
      <c r="G22" s="38">
        <v>2014.11</v>
      </c>
      <c r="H22" s="38">
        <f t="shared" ref="H22:H23" si="4">TRUNC((G22*(1+$I$6)),2)</f>
        <v>2540.79</v>
      </c>
      <c r="I22" s="20">
        <f t="shared" si="1"/>
        <v>14965.25</v>
      </c>
      <c r="J22" s="124">
        <f t="shared" si="2"/>
        <v>4.548E-2</v>
      </c>
      <c r="K22" s="130"/>
      <c r="L22" s="90"/>
      <c r="M22" s="132"/>
      <c r="N22" s="132"/>
      <c r="O22" s="13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</row>
    <row r="23" spans="1:45" s="32" customFormat="1" ht="38.25" x14ac:dyDescent="0.2">
      <c r="A23" s="30"/>
      <c r="B23" s="22" t="s">
        <v>70</v>
      </c>
      <c r="C23" s="200" t="s">
        <v>206</v>
      </c>
      <c r="D23" s="12" t="s">
        <v>292</v>
      </c>
      <c r="E23" s="21" t="s">
        <v>32</v>
      </c>
      <c r="F23" s="167">
        <v>98.76</v>
      </c>
      <c r="G23" s="38">
        <v>10.86</v>
      </c>
      <c r="H23" s="38">
        <f t="shared" si="4"/>
        <v>13.69</v>
      </c>
      <c r="I23" s="20">
        <f t="shared" si="1"/>
        <v>1352.02</v>
      </c>
      <c r="J23" s="124">
        <f t="shared" si="2"/>
        <v>4.1099999999999999E-3</v>
      </c>
      <c r="K23" s="130"/>
      <c r="L23" s="90"/>
      <c r="M23" s="132"/>
      <c r="N23" s="132"/>
      <c r="O23" s="13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</row>
    <row r="24" spans="1:45" s="32" customFormat="1" ht="38.25" x14ac:dyDescent="0.2">
      <c r="A24" s="30"/>
      <c r="B24" s="22">
        <v>95952</v>
      </c>
      <c r="C24" s="200" t="s">
        <v>207</v>
      </c>
      <c r="D24" s="12" t="s">
        <v>249</v>
      </c>
      <c r="E24" s="21" t="s">
        <v>34</v>
      </c>
      <c r="F24" s="167">
        <v>5.05</v>
      </c>
      <c r="G24" s="38">
        <v>2014.11</v>
      </c>
      <c r="H24" s="38">
        <f t="shared" si="3"/>
        <v>2540.79</v>
      </c>
      <c r="I24" s="20">
        <f t="shared" si="1"/>
        <v>12830.99</v>
      </c>
      <c r="J24" s="124">
        <f t="shared" si="2"/>
        <v>3.9E-2</v>
      </c>
      <c r="K24" s="130"/>
      <c r="L24" s="90"/>
      <c r="M24" s="132"/>
      <c r="N24" s="132"/>
      <c r="O24" s="13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</row>
    <row r="25" spans="1:45" s="32" customFormat="1" ht="25.5" x14ac:dyDescent="0.2">
      <c r="A25" s="30"/>
      <c r="B25" s="22">
        <v>95952</v>
      </c>
      <c r="C25" s="200" t="s">
        <v>208</v>
      </c>
      <c r="D25" s="12" t="s">
        <v>250</v>
      </c>
      <c r="E25" s="19" t="s">
        <v>34</v>
      </c>
      <c r="F25" s="167">
        <v>2.62</v>
      </c>
      <c r="G25" s="38">
        <v>2014.11</v>
      </c>
      <c r="H25" s="38">
        <f t="shared" si="3"/>
        <v>2540.79</v>
      </c>
      <c r="I25" s="20">
        <f t="shared" si="1"/>
        <v>6656.87</v>
      </c>
      <c r="J25" s="124">
        <f t="shared" si="2"/>
        <v>2.0230000000000001E-2</v>
      </c>
      <c r="K25" s="130"/>
      <c r="L25" s="90"/>
      <c r="M25" s="132"/>
      <c r="N25" s="132"/>
      <c r="O25" s="13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</row>
    <row r="26" spans="1:45" s="32" customFormat="1" ht="38.25" x14ac:dyDescent="0.2">
      <c r="A26" s="30"/>
      <c r="B26" s="81">
        <v>93187</v>
      </c>
      <c r="C26" s="200" t="s">
        <v>209</v>
      </c>
      <c r="D26" s="12" t="s">
        <v>90</v>
      </c>
      <c r="E26" s="21" t="s">
        <v>35</v>
      </c>
      <c r="F26" s="167">
        <v>34.799999999999997</v>
      </c>
      <c r="G26" s="38">
        <v>100.45</v>
      </c>
      <c r="H26" s="38">
        <f t="shared" si="3"/>
        <v>126.71</v>
      </c>
      <c r="I26" s="20">
        <f t="shared" si="1"/>
        <v>4409.51</v>
      </c>
      <c r="J26" s="124">
        <f t="shared" si="2"/>
        <v>1.34E-2</v>
      </c>
      <c r="K26" s="130"/>
      <c r="L26" s="90"/>
      <c r="M26" s="132"/>
      <c r="N26" s="132"/>
      <c r="O26" s="13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</row>
    <row r="27" spans="1:45" s="32" customFormat="1" ht="38.25" x14ac:dyDescent="0.2">
      <c r="A27" s="30"/>
      <c r="B27" s="81">
        <v>93197</v>
      </c>
      <c r="C27" s="200" t="s">
        <v>210</v>
      </c>
      <c r="D27" s="12" t="s">
        <v>91</v>
      </c>
      <c r="E27" s="21" t="s">
        <v>35</v>
      </c>
      <c r="F27" s="167">
        <v>34.799999999999997</v>
      </c>
      <c r="G27" s="38">
        <v>95.19</v>
      </c>
      <c r="H27" s="38">
        <f t="shared" si="3"/>
        <v>120.08</v>
      </c>
      <c r="I27" s="20">
        <f t="shared" si="1"/>
        <v>4178.78</v>
      </c>
      <c r="J27" s="124">
        <f t="shared" si="2"/>
        <v>1.2699999999999999E-2</v>
      </c>
      <c r="K27" s="130"/>
      <c r="L27" s="90"/>
      <c r="M27" s="132"/>
      <c r="N27" s="132"/>
      <c r="O27" s="13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</row>
    <row r="28" spans="1:45" s="32" customFormat="1" ht="38.25" x14ac:dyDescent="0.2">
      <c r="A28" s="30"/>
      <c r="B28" s="81">
        <v>93188</v>
      </c>
      <c r="C28" s="200" t="s">
        <v>211</v>
      </c>
      <c r="D28" s="12" t="s">
        <v>92</v>
      </c>
      <c r="E28" s="21" t="s">
        <v>35</v>
      </c>
      <c r="F28" s="167">
        <v>3.3</v>
      </c>
      <c r="G28" s="38">
        <v>78.64</v>
      </c>
      <c r="H28" s="38">
        <f t="shared" si="3"/>
        <v>99.2</v>
      </c>
      <c r="I28" s="20">
        <f t="shared" si="1"/>
        <v>327.36</v>
      </c>
      <c r="J28" s="124">
        <f t="shared" si="2"/>
        <v>9.8999999999999999E-4</v>
      </c>
      <c r="K28" s="130"/>
      <c r="L28" s="90"/>
      <c r="M28" s="132"/>
      <c r="N28" s="132"/>
      <c r="O28" s="13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45" s="32" customFormat="1" x14ac:dyDescent="0.2">
      <c r="A29" s="33"/>
      <c r="B29" s="81"/>
      <c r="C29" s="277" t="s">
        <v>111</v>
      </c>
      <c r="D29" s="277"/>
      <c r="E29" s="277"/>
      <c r="F29" s="277"/>
      <c r="G29" s="277"/>
      <c r="H29" s="278"/>
      <c r="I29" s="56">
        <f>SUM(I18:I28)</f>
        <v>56258.77</v>
      </c>
      <c r="J29" s="123">
        <f t="shared" si="2"/>
        <v>0.17099</v>
      </c>
      <c r="K29" s="130"/>
      <c r="L29" s="90"/>
      <c r="M29" s="132"/>
      <c r="N29" s="132"/>
      <c r="O29" s="13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</row>
    <row r="30" spans="1:45" s="32" customFormat="1" ht="13.5" thickBot="1" x14ac:dyDescent="0.25">
      <c r="A30" s="33"/>
      <c r="B30" s="58"/>
      <c r="C30" s="216"/>
      <c r="D30" s="78"/>
      <c r="E30" s="78"/>
      <c r="F30" s="78"/>
      <c r="G30" s="78"/>
      <c r="H30" s="78"/>
      <c r="I30" s="106"/>
      <c r="J30" s="79"/>
      <c r="K30" s="130"/>
      <c r="L30" s="90"/>
      <c r="M30" s="132"/>
      <c r="N30" s="132"/>
      <c r="O30" s="13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</row>
    <row r="31" spans="1:45" s="32" customFormat="1" ht="13.5" thickBot="1" x14ac:dyDescent="0.25">
      <c r="A31" s="30"/>
      <c r="B31" s="22"/>
      <c r="C31" s="202" t="s">
        <v>10</v>
      </c>
      <c r="D31" s="272" t="s">
        <v>52</v>
      </c>
      <c r="E31" s="273"/>
      <c r="F31" s="273"/>
      <c r="G31" s="273"/>
      <c r="H31" s="273"/>
      <c r="I31" s="274"/>
      <c r="J31" s="47"/>
      <c r="K31" s="130"/>
      <c r="L31" s="90"/>
      <c r="M31" s="132"/>
      <c r="N31" s="132"/>
      <c r="O31" s="13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</row>
    <row r="32" spans="1:45" s="32" customFormat="1" ht="38.25" x14ac:dyDescent="0.2">
      <c r="A32" s="30"/>
      <c r="B32" s="22">
        <v>87472</v>
      </c>
      <c r="C32" s="200" t="s">
        <v>212</v>
      </c>
      <c r="D32" s="13" t="s">
        <v>234</v>
      </c>
      <c r="E32" s="21" t="s">
        <v>32</v>
      </c>
      <c r="F32" s="167">
        <v>164.47</v>
      </c>
      <c r="G32" s="38">
        <v>62.28</v>
      </c>
      <c r="H32" s="38">
        <f t="shared" ref="H32" si="5">TRUNC((G32*(1+$I$6)),2)</f>
        <v>78.56</v>
      </c>
      <c r="I32" s="20">
        <f>F32*H32</f>
        <v>12920.76</v>
      </c>
      <c r="J32" s="124">
        <f>I32/$I$195</f>
        <v>3.9269999999999999E-2</v>
      </c>
      <c r="K32" s="130"/>
      <c r="L32" s="90"/>
      <c r="M32" s="132"/>
      <c r="N32" s="132"/>
      <c r="O32" s="13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</row>
    <row r="33" spans="1:45" s="32" customFormat="1" x14ac:dyDescent="0.2">
      <c r="A33" s="33"/>
      <c r="B33" s="31"/>
      <c r="C33" s="277" t="s">
        <v>53</v>
      </c>
      <c r="D33" s="277"/>
      <c r="E33" s="277"/>
      <c r="F33" s="277"/>
      <c r="G33" s="277"/>
      <c r="H33" s="278"/>
      <c r="I33" s="56">
        <f>SUM(I32:I32)</f>
        <v>12920.76</v>
      </c>
      <c r="J33" s="123">
        <f>I33/$I$195</f>
        <v>3.9269999999999999E-2</v>
      </c>
      <c r="K33" s="130"/>
      <c r="L33" s="90"/>
      <c r="M33" s="132"/>
      <c r="N33" s="132"/>
      <c r="O33" s="13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</row>
    <row r="34" spans="1:45" s="32" customFormat="1" ht="13.5" thickBot="1" x14ac:dyDescent="0.25">
      <c r="A34" s="33"/>
      <c r="B34" s="58"/>
      <c r="C34" s="216"/>
      <c r="D34" s="78"/>
      <c r="E34" s="78"/>
      <c r="F34" s="78"/>
      <c r="G34" s="78"/>
      <c r="H34" s="78"/>
      <c r="I34" s="106"/>
      <c r="J34" s="79"/>
      <c r="K34" s="130"/>
      <c r="L34" s="90"/>
      <c r="M34" s="132"/>
      <c r="N34" s="132"/>
      <c r="O34" s="13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</row>
    <row r="35" spans="1:45" s="32" customFormat="1" ht="13.5" thickBot="1" x14ac:dyDescent="0.25">
      <c r="A35" s="30"/>
      <c r="B35" s="22"/>
      <c r="C35" s="202" t="s">
        <v>11</v>
      </c>
      <c r="D35" s="272" t="s">
        <v>54</v>
      </c>
      <c r="E35" s="273"/>
      <c r="F35" s="273"/>
      <c r="G35" s="273"/>
      <c r="H35" s="273"/>
      <c r="I35" s="274"/>
      <c r="J35" s="47"/>
      <c r="K35" s="130"/>
      <c r="L35" s="90"/>
      <c r="M35" s="132"/>
      <c r="N35" s="132"/>
      <c r="O35" s="13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</row>
    <row r="36" spans="1:45" s="32" customFormat="1" x14ac:dyDescent="0.2">
      <c r="A36" s="30"/>
      <c r="B36" s="22"/>
      <c r="C36" s="203" t="s">
        <v>95</v>
      </c>
      <c r="D36" s="126" t="s">
        <v>74</v>
      </c>
      <c r="E36" s="52"/>
      <c r="F36" s="168"/>
      <c r="G36" s="72"/>
      <c r="H36" s="53"/>
      <c r="I36" s="54"/>
      <c r="J36" s="45"/>
      <c r="K36" s="130"/>
      <c r="L36" s="90"/>
      <c r="M36" s="132"/>
      <c r="N36" s="132"/>
      <c r="O36" s="13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</row>
    <row r="37" spans="1:45" s="32" customFormat="1" ht="38.25" x14ac:dyDescent="0.2">
      <c r="A37" s="30"/>
      <c r="B37" s="22">
        <v>94319</v>
      </c>
      <c r="C37" s="200" t="s">
        <v>112</v>
      </c>
      <c r="D37" s="199" t="s">
        <v>83</v>
      </c>
      <c r="E37" s="21" t="s">
        <v>34</v>
      </c>
      <c r="F37" s="167">
        <v>7.2</v>
      </c>
      <c r="G37" s="38">
        <v>37.14</v>
      </c>
      <c r="H37" s="38">
        <f t="shared" ref="H37:H53" si="6">TRUNC((G37*(1+$I$6)),2)</f>
        <v>46.85</v>
      </c>
      <c r="I37" s="20">
        <f t="shared" ref="I37:I59" si="7">F37*H37</f>
        <v>337.32</v>
      </c>
      <c r="J37" s="124">
        <f t="shared" ref="J37:J55" si="8">I37/$I$195</f>
        <v>1.0300000000000001E-3</v>
      </c>
      <c r="K37" s="130"/>
      <c r="L37" s="90"/>
      <c r="M37" s="132"/>
      <c r="N37" s="132"/>
      <c r="O37" s="13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</row>
    <row r="38" spans="1:45" s="32" customFormat="1" ht="25.5" x14ac:dyDescent="0.2">
      <c r="A38" s="30"/>
      <c r="B38" s="22">
        <v>96624</v>
      </c>
      <c r="C38" s="200" t="s">
        <v>113</v>
      </c>
      <c r="D38" s="12" t="s">
        <v>36</v>
      </c>
      <c r="E38" s="21" t="s">
        <v>34</v>
      </c>
      <c r="F38" s="167">
        <v>2.4</v>
      </c>
      <c r="G38" s="38">
        <v>107.95</v>
      </c>
      <c r="H38" s="38">
        <f t="shared" si="6"/>
        <v>136.16999999999999</v>
      </c>
      <c r="I38" s="20">
        <f t="shared" si="7"/>
        <v>326.81</v>
      </c>
      <c r="J38" s="124">
        <f t="shared" si="8"/>
        <v>9.8999999999999999E-4</v>
      </c>
      <c r="K38" s="130"/>
      <c r="L38" s="90"/>
      <c r="M38" s="132"/>
      <c r="N38" s="132"/>
      <c r="O38" s="13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</row>
    <row r="39" spans="1:45" s="32" customFormat="1" ht="25.5" x14ac:dyDescent="0.2">
      <c r="A39" s="30"/>
      <c r="B39" s="22" t="s">
        <v>70</v>
      </c>
      <c r="C39" s="200" t="s">
        <v>114</v>
      </c>
      <c r="D39" s="13" t="s">
        <v>51</v>
      </c>
      <c r="E39" s="21" t="s">
        <v>32</v>
      </c>
      <c r="F39" s="167">
        <v>48</v>
      </c>
      <c r="G39" s="38">
        <v>5.33</v>
      </c>
      <c r="H39" s="38">
        <f t="shared" si="6"/>
        <v>6.72</v>
      </c>
      <c r="I39" s="20">
        <f t="shared" si="7"/>
        <v>322.56</v>
      </c>
      <c r="J39" s="124">
        <f t="shared" si="8"/>
        <v>9.7999999999999997E-4</v>
      </c>
      <c r="K39" s="130"/>
      <c r="L39" s="90"/>
      <c r="M39" s="132"/>
      <c r="N39" s="132"/>
      <c r="O39" s="13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</row>
    <row r="40" spans="1:45" s="32" customFormat="1" ht="38.25" x14ac:dyDescent="0.2">
      <c r="A40" s="30"/>
      <c r="B40" s="22">
        <v>94991</v>
      </c>
      <c r="C40" s="200" t="s">
        <v>115</v>
      </c>
      <c r="D40" s="13" t="s">
        <v>79</v>
      </c>
      <c r="E40" s="21" t="s">
        <v>34</v>
      </c>
      <c r="F40" s="169">
        <v>2.4</v>
      </c>
      <c r="G40" s="38">
        <v>582.57000000000005</v>
      </c>
      <c r="H40" s="38">
        <f t="shared" si="6"/>
        <v>734.91</v>
      </c>
      <c r="I40" s="20">
        <f t="shared" si="7"/>
        <v>1763.78</v>
      </c>
      <c r="J40" s="124">
        <f t="shared" si="8"/>
        <v>5.3600000000000002E-3</v>
      </c>
      <c r="K40" s="130"/>
      <c r="L40" s="90"/>
      <c r="M40" s="132"/>
      <c r="N40" s="132"/>
      <c r="O40" s="13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</row>
    <row r="41" spans="1:45" s="32" customFormat="1" ht="51" x14ac:dyDescent="0.2">
      <c r="A41" s="30"/>
      <c r="B41" s="22">
        <v>87251</v>
      </c>
      <c r="C41" s="200" t="s">
        <v>116</v>
      </c>
      <c r="D41" s="11" t="s">
        <v>100</v>
      </c>
      <c r="E41" s="21" t="s">
        <v>32</v>
      </c>
      <c r="F41" s="167">
        <v>48</v>
      </c>
      <c r="G41" s="38">
        <v>34.81</v>
      </c>
      <c r="H41" s="38">
        <f t="shared" si="6"/>
        <v>43.91</v>
      </c>
      <c r="I41" s="20">
        <f t="shared" si="7"/>
        <v>2107.6799999999998</v>
      </c>
      <c r="J41" s="124">
        <f t="shared" si="8"/>
        <v>6.4099999999999999E-3</v>
      </c>
      <c r="K41" s="130"/>
      <c r="L41" s="90"/>
      <c r="M41" s="132"/>
      <c r="N41" s="132"/>
      <c r="O41" s="13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</row>
    <row r="42" spans="1:45" s="32" customFormat="1" ht="63.75" x14ac:dyDescent="0.2">
      <c r="A42" s="30"/>
      <c r="B42" s="22" t="s">
        <v>70</v>
      </c>
      <c r="C42" s="200" t="s">
        <v>117</v>
      </c>
      <c r="D42" s="12" t="s">
        <v>101</v>
      </c>
      <c r="E42" s="19" t="s">
        <v>32</v>
      </c>
      <c r="F42" s="21">
        <v>2.71</v>
      </c>
      <c r="G42" s="38">
        <v>130.57</v>
      </c>
      <c r="H42" s="38">
        <f t="shared" si="6"/>
        <v>164.71</v>
      </c>
      <c r="I42" s="20">
        <f t="shared" si="7"/>
        <v>446.36</v>
      </c>
      <c r="J42" s="124">
        <f t="shared" si="8"/>
        <v>1.3600000000000001E-3</v>
      </c>
      <c r="K42" s="130"/>
      <c r="L42" s="90"/>
      <c r="M42" s="132"/>
      <c r="N42" s="132"/>
      <c r="O42" s="13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</row>
    <row r="43" spans="1:45" s="32" customFormat="1" ht="63.75" x14ac:dyDescent="0.2">
      <c r="A43" s="30"/>
      <c r="B43" s="22" t="s">
        <v>70</v>
      </c>
      <c r="C43" s="200" t="s">
        <v>118</v>
      </c>
      <c r="D43" s="12" t="s">
        <v>102</v>
      </c>
      <c r="E43" s="19" t="s">
        <v>32</v>
      </c>
      <c r="F43" s="21">
        <v>24.39</v>
      </c>
      <c r="G43" s="38">
        <v>94.87</v>
      </c>
      <c r="H43" s="38">
        <f t="shared" si="6"/>
        <v>119.67</v>
      </c>
      <c r="I43" s="20">
        <f t="shared" si="7"/>
        <v>2918.75</v>
      </c>
      <c r="J43" s="124">
        <f t="shared" si="8"/>
        <v>8.8699999999999994E-3</v>
      </c>
      <c r="K43" s="130"/>
      <c r="L43" s="90"/>
      <c r="M43" s="132"/>
      <c r="N43" s="132"/>
      <c r="O43" s="13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</row>
    <row r="44" spans="1:45" s="32" customFormat="1" ht="25.5" x14ac:dyDescent="0.2">
      <c r="A44" s="30"/>
      <c r="B44" s="22">
        <v>98689</v>
      </c>
      <c r="C44" s="200" t="s">
        <v>119</v>
      </c>
      <c r="D44" s="70" t="s">
        <v>75</v>
      </c>
      <c r="E44" s="21" t="s">
        <v>35</v>
      </c>
      <c r="F44" s="167">
        <v>0.9</v>
      </c>
      <c r="G44" s="38">
        <v>86.05</v>
      </c>
      <c r="H44" s="38">
        <f t="shared" si="6"/>
        <v>108.55</v>
      </c>
      <c r="I44" s="20">
        <f t="shared" si="7"/>
        <v>97.7</v>
      </c>
      <c r="J44" s="124">
        <f t="shared" si="8"/>
        <v>2.9999999999999997E-4</v>
      </c>
      <c r="K44" s="130"/>
      <c r="L44" s="90"/>
      <c r="M44" s="132"/>
      <c r="N44" s="132"/>
      <c r="O44" s="13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</row>
    <row r="45" spans="1:45" s="32" customFormat="1" ht="25.5" x14ac:dyDescent="0.2">
      <c r="A45" s="30"/>
      <c r="B45" s="22">
        <v>87879</v>
      </c>
      <c r="C45" s="200" t="s">
        <v>120</v>
      </c>
      <c r="D45" s="12" t="s">
        <v>39</v>
      </c>
      <c r="E45" s="21" t="s">
        <v>32</v>
      </c>
      <c r="F45" s="167">
        <v>73.510000000000005</v>
      </c>
      <c r="G45" s="38">
        <v>3.34</v>
      </c>
      <c r="H45" s="38">
        <f t="shared" si="6"/>
        <v>4.21</v>
      </c>
      <c r="I45" s="20">
        <f t="shared" si="7"/>
        <v>309.48</v>
      </c>
      <c r="J45" s="124">
        <f t="shared" si="8"/>
        <v>9.3999999999999997E-4</v>
      </c>
      <c r="K45" s="130"/>
      <c r="L45" s="90"/>
      <c r="M45" s="132"/>
      <c r="N45" s="132"/>
      <c r="O45" s="13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</row>
    <row r="46" spans="1:45" s="32" customFormat="1" ht="51" x14ac:dyDescent="0.2">
      <c r="A46" s="30"/>
      <c r="B46" s="22">
        <v>87529</v>
      </c>
      <c r="C46" s="200" t="s">
        <v>121</v>
      </c>
      <c r="D46" s="12" t="s">
        <v>76</v>
      </c>
      <c r="E46" s="19" t="s">
        <v>32</v>
      </c>
      <c r="F46" s="167">
        <v>73.510000000000005</v>
      </c>
      <c r="G46" s="38">
        <v>28.5</v>
      </c>
      <c r="H46" s="38">
        <f t="shared" si="6"/>
        <v>35.950000000000003</v>
      </c>
      <c r="I46" s="20">
        <f t="shared" si="7"/>
        <v>2642.68</v>
      </c>
      <c r="J46" s="124">
        <f t="shared" si="8"/>
        <v>8.0300000000000007E-3</v>
      </c>
      <c r="K46" s="130"/>
      <c r="L46" s="90"/>
      <c r="M46" s="132"/>
      <c r="N46" s="132"/>
      <c r="O46" s="13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</row>
    <row r="47" spans="1:45" s="32" customFormat="1" ht="25.5" x14ac:dyDescent="0.2">
      <c r="A47" s="30"/>
      <c r="B47" s="22">
        <v>88485</v>
      </c>
      <c r="C47" s="200" t="s">
        <v>122</v>
      </c>
      <c r="D47" s="70" t="s">
        <v>77</v>
      </c>
      <c r="E47" s="21" t="s">
        <v>32</v>
      </c>
      <c r="F47" s="167">
        <v>46.41</v>
      </c>
      <c r="G47" s="38">
        <v>1.97</v>
      </c>
      <c r="H47" s="38">
        <f t="shared" si="6"/>
        <v>2.48</v>
      </c>
      <c r="I47" s="20">
        <f t="shared" si="7"/>
        <v>115.1</v>
      </c>
      <c r="J47" s="124">
        <f t="shared" si="8"/>
        <v>3.5E-4</v>
      </c>
      <c r="K47" s="130"/>
      <c r="L47" s="90"/>
      <c r="M47" s="132"/>
      <c r="N47" s="132"/>
      <c r="O47" s="13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</row>
    <row r="48" spans="1:45" s="32" customFormat="1" ht="25.5" x14ac:dyDescent="0.2">
      <c r="A48" s="30"/>
      <c r="B48" s="22">
        <v>88497</v>
      </c>
      <c r="C48" s="200" t="s">
        <v>123</v>
      </c>
      <c r="D48" s="70" t="s">
        <v>68</v>
      </c>
      <c r="E48" s="21" t="s">
        <v>32</v>
      </c>
      <c r="F48" s="167">
        <v>46.41</v>
      </c>
      <c r="G48" s="38">
        <v>13.08</v>
      </c>
      <c r="H48" s="38">
        <f t="shared" si="6"/>
        <v>16.5</v>
      </c>
      <c r="I48" s="20">
        <f t="shared" si="7"/>
        <v>765.77</v>
      </c>
      <c r="J48" s="124">
        <f t="shared" si="8"/>
        <v>2.33E-3</v>
      </c>
      <c r="K48" s="130"/>
      <c r="L48" s="90"/>
      <c r="M48" s="132"/>
      <c r="N48" s="132"/>
      <c r="O48" s="13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</row>
    <row r="49" spans="1:45" s="32" customFormat="1" ht="25.5" x14ac:dyDescent="0.2">
      <c r="A49" s="30"/>
      <c r="B49" s="22">
        <v>88489</v>
      </c>
      <c r="C49" s="200" t="s">
        <v>124</v>
      </c>
      <c r="D49" s="13" t="s">
        <v>40</v>
      </c>
      <c r="E49" s="21" t="s">
        <v>32</v>
      </c>
      <c r="F49" s="167">
        <v>46.41</v>
      </c>
      <c r="G49" s="38">
        <v>13.32</v>
      </c>
      <c r="H49" s="38">
        <f t="shared" si="6"/>
        <v>16.8</v>
      </c>
      <c r="I49" s="20">
        <f t="shared" si="7"/>
        <v>779.69</v>
      </c>
      <c r="J49" s="124">
        <f t="shared" si="8"/>
        <v>2.3700000000000001E-3</v>
      </c>
      <c r="K49" s="130"/>
      <c r="L49" s="90"/>
      <c r="M49" s="132"/>
      <c r="N49" s="132"/>
      <c r="O49" s="13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</row>
    <row r="50" spans="1:45" s="32" customFormat="1" ht="63.75" x14ac:dyDescent="0.2">
      <c r="A50" s="30"/>
      <c r="B50" s="22">
        <v>96485</v>
      </c>
      <c r="C50" s="200" t="s">
        <v>125</v>
      </c>
      <c r="D50" s="13" t="s">
        <v>80</v>
      </c>
      <c r="E50" s="21" t="s">
        <v>32</v>
      </c>
      <c r="F50" s="167">
        <v>48</v>
      </c>
      <c r="G50" s="38">
        <v>74.89</v>
      </c>
      <c r="H50" s="38">
        <f t="shared" si="6"/>
        <v>94.47</v>
      </c>
      <c r="I50" s="20">
        <f t="shared" si="7"/>
        <v>4534.5600000000004</v>
      </c>
      <c r="J50" s="124">
        <f t="shared" si="8"/>
        <v>1.3780000000000001E-2</v>
      </c>
      <c r="K50" s="130"/>
      <c r="L50" s="90"/>
      <c r="M50" s="132"/>
      <c r="N50" s="132"/>
      <c r="O50" s="13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</row>
    <row r="51" spans="1:45" s="32" customFormat="1" ht="25.5" x14ac:dyDescent="0.2">
      <c r="A51" s="30"/>
      <c r="B51" s="22">
        <v>96121</v>
      </c>
      <c r="C51" s="200" t="s">
        <v>126</v>
      </c>
      <c r="D51" s="13" t="s">
        <v>81</v>
      </c>
      <c r="E51" s="21" t="s">
        <v>35</v>
      </c>
      <c r="F51" s="167">
        <v>28</v>
      </c>
      <c r="G51" s="38">
        <v>10.89</v>
      </c>
      <c r="H51" s="38">
        <f t="shared" si="6"/>
        <v>13.73</v>
      </c>
      <c r="I51" s="20">
        <f t="shared" si="7"/>
        <v>384.44</v>
      </c>
      <c r="J51" s="124">
        <f t="shared" si="8"/>
        <v>1.17E-3</v>
      </c>
      <c r="K51" s="130"/>
      <c r="L51" s="90"/>
      <c r="M51" s="132"/>
      <c r="N51" s="132"/>
      <c r="O51" s="13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</row>
    <row r="52" spans="1:45" s="32" customFormat="1" ht="25.5" x14ac:dyDescent="0.2">
      <c r="A52" s="30"/>
      <c r="B52" s="22">
        <v>98689</v>
      </c>
      <c r="C52" s="200" t="s">
        <v>127</v>
      </c>
      <c r="D52" s="70" t="s">
        <v>78</v>
      </c>
      <c r="E52" s="21" t="s">
        <v>35</v>
      </c>
      <c r="F52" s="167">
        <v>10</v>
      </c>
      <c r="G52" s="38">
        <v>86.05</v>
      </c>
      <c r="H52" s="38">
        <f t="shared" si="6"/>
        <v>108.55</v>
      </c>
      <c r="I52" s="20">
        <f t="shared" si="7"/>
        <v>1085.5</v>
      </c>
      <c r="J52" s="124">
        <f t="shared" si="8"/>
        <v>3.3E-3</v>
      </c>
      <c r="K52" s="130"/>
      <c r="L52" s="90"/>
      <c r="M52" s="132"/>
      <c r="N52" s="132"/>
      <c r="O52" s="13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</row>
    <row r="53" spans="1:45" s="32" customFormat="1" ht="63.75" x14ac:dyDescent="0.2">
      <c r="A53" s="30"/>
      <c r="B53" s="22">
        <v>90844</v>
      </c>
      <c r="C53" s="200" t="s">
        <v>128</v>
      </c>
      <c r="D53" s="13" t="s">
        <v>308</v>
      </c>
      <c r="E53" s="21" t="s">
        <v>33</v>
      </c>
      <c r="F53" s="167">
        <v>1</v>
      </c>
      <c r="G53" s="38">
        <v>790</v>
      </c>
      <c r="H53" s="38">
        <f t="shared" si="6"/>
        <v>996.58</v>
      </c>
      <c r="I53" s="20">
        <f t="shared" si="7"/>
        <v>996.58</v>
      </c>
      <c r="J53" s="124">
        <f t="shared" si="8"/>
        <v>3.0300000000000001E-3</v>
      </c>
      <c r="K53" s="130"/>
      <c r="L53" s="90"/>
      <c r="M53" s="132"/>
      <c r="N53" s="132"/>
      <c r="O53" s="13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</row>
    <row r="54" spans="1:45" s="32" customFormat="1" ht="38.25" x14ac:dyDescent="0.2">
      <c r="A54" s="30"/>
      <c r="B54" s="22">
        <v>102197</v>
      </c>
      <c r="C54" s="200" t="s">
        <v>129</v>
      </c>
      <c r="D54" s="13" t="s">
        <v>309</v>
      </c>
      <c r="E54" s="21" t="s">
        <v>32</v>
      </c>
      <c r="F54" s="167">
        <v>5</v>
      </c>
      <c r="G54" s="38">
        <v>18.71</v>
      </c>
      <c r="H54" s="38">
        <f t="shared" ref="H54:H55" si="9">TRUNC((G54*(1+$I$6)),2)</f>
        <v>23.6</v>
      </c>
      <c r="I54" s="20">
        <f t="shared" si="7"/>
        <v>118</v>
      </c>
      <c r="J54" s="124">
        <f t="shared" si="8"/>
        <v>3.6000000000000002E-4</v>
      </c>
      <c r="K54" s="130"/>
      <c r="L54" s="90"/>
      <c r="M54" s="132"/>
      <c r="N54" s="132"/>
      <c r="O54" s="13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</row>
    <row r="55" spans="1:45" s="32" customFormat="1" ht="38.25" x14ac:dyDescent="0.2">
      <c r="A55" s="30"/>
      <c r="B55" s="22">
        <v>102219</v>
      </c>
      <c r="C55" s="200" t="s">
        <v>130</v>
      </c>
      <c r="D55" s="13" t="s">
        <v>313</v>
      </c>
      <c r="E55" s="21" t="s">
        <v>32</v>
      </c>
      <c r="F55" s="167">
        <v>5</v>
      </c>
      <c r="G55" s="38">
        <v>13.22</v>
      </c>
      <c r="H55" s="38">
        <f t="shared" si="9"/>
        <v>16.670000000000002</v>
      </c>
      <c r="I55" s="20">
        <f t="shared" si="7"/>
        <v>83.35</v>
      </c>
      <c r="J55" s="124">
        <f t="shared" si="8"/>
        <v>2.5000000000000001E-4</v>
      </c>
      <c r="K55" s="130"/>
      <c r="L55" s="90"/>
      <c r="M55" s="132"/>
      <c r="N55" s="132"/>
      <c r="O55" s="13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</row>
    <row r="56" spans="1:45" s="32" customFormat="1" ht="51" x14ac:dyDescent="0.2">
      <c r="A56" s="30"/>
      <c r="B56" s="22" t="s">
        <v>70</v>
      </c>
      <c r="C56" s="200" t="s">
        <v>297</v>
      </c>
      <c r="D56" s="13" t="s">
        <v>295</v>
      </c>
      <c r="E56" s="21" t="s">
        <v>32</v>
      </c>
      <c r="F56" s="167">
        <v>4</v>
      </c>
      <c r="G56" s="38">
        <v>797.5</v>
      </c>
      <c r="H56" s="38">
        <f t="shared" ref="H56:H59" si="10">TRUNC((G56*(1+$I$6)),2)</f>
        <v>1006.04</v>
      </c>
      <c r="I56" s="20">
        <f t="shared" si="7"/>
        <v>4024.16</v>
      </c>
      <c r="J56" s="124">
        <f t="shared" ref="J56:J59" si="11">I56/$I$195</f>
        <v>1.223E-2</v>
      </c>
      <c r="K56" s="130"/>
      <c r="L56" s="90"/>
      <c r="M56" s="132"/>
      <c r="N56" s="132"/>
      <c r="O56" s="13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45" s="32" customFormat="1" ht="51" x14ac:dyDescent="0.2">
      <c r="A57" s="30"/>
      <c r="B57" s="22">
        <v>100742</v>
      </c>
      <c r="C57" s="200" t="s">
        <v>298</v>
      </c>
      <c r="D57" s="13" t="s">
        <v>303</v>
      </c>
      <c r="E57" s="21" t="s">
        <v>32</v>
      </c>
      <c r="F57" s="167">
        <f>0.65*4</f>
        <v>2.6</v>
      </c>
      <c r="G57" s="38">
        <v>19.350000000000001</v>
      </c>
      <c r="H57" s="38">
        <f t="shared" si="10"/>
        <v>24.41</v>
      </c>
      <c r="I57" s="20">
        <f t="shared" si="7"/>
        <v>63.47</v>
      </c>
      <c r="J57" s="124">
        <f t="shared" si="11"/>
        <v>1.9000000000000001E-4</v>
      </c>
      <c r="K57" s="130"/>
      <c r="L57" s="90"/>
      <c r="M57" s="132"/>
      <c r="N57" s="132"/>
      <c r="O57" s="13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45" s="32" customFormat="1" ht="51" x14ac:dyDescent="0.2">
      <c r="A58" s="30"/>
      <c r="B58" s="22" t="s">
        <v>70</v>
      </c>
      <c r="C58" s="200" t="s">
        <v>305</v>
      </c>
      <c r="D58" s="13" t="s">
        <v>296</v>
      </c>
      <c r="E58" s="21" t="s">
        <v>32</v>
      </c>
      <c r="F58" s="167">
        <v>6</v>
      </c>
      <c r="G58" s="38">
        <v>797.5</v>
      </c>
      <c r="H58" s="38">
        <f t="shared" si="10"/>
        <v>1006.04</v>
      </c>
      <c r="I58" s="20">
        <f t="shared" si="7"/>
        <v>6036.24</v>
      </c>
      <c r="J58" s="124">
        <f t="shared" si="11"/>
        <v>1.8350000000000002E-2</v>
      </c>
      <c r="K58" s="130"/>
      <c r="L58" s="90"/>
      <c r="M58" s="132"/>
      <c r="N58" s="132"/>
      <c r="O58" s="13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</row>
    <row r="59" spans="1:45" s="32" customFormat="1" ht="51" x14ac:dyDescent="0.2">
      <c r="A59" s="30"/>
      <c r="B59" s="22">
        <v>100742</v>
      </c>
      <c r="C59" s="200" t="s">
        <v>310</v>
      </c>
      <c r="D59" s="13" t="s">
        <v>304</v>
      </c>
      <c r="E59" s="21" t="s">
        <v>32</v>
      </c>
      <c r="F59" s="167">
        <f>0.9*4</f>
        <v>3.6</v>
      </c>
      <c r="G59" s="38">
        <v>19.350000000000001</v>
      </c>
      <c r="H59" s="38">
        <f t="shared" si="10"/>
        <v>24.41</v>
      </c>
      <c r="I59" s="20">
        <f t="shared" si="7"/>
        <v>87.88</v>
      </c>
      <c r="J59" s="124">
        <f t="shared" si="11"/>
        <v>2.7E-4</v>
      </c>
      <c r="K59" s="130"/>
      <c r="L59" s="90"/>
      <c r="M59" s="132"/>
      <c r="N59" s="132"/>
      <c r="O59" s="13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</row>
    <row r="60" spans="1:45" s="32" customFormat="1" x14ac:dyDescent="0.2">
      <c r="A60" s="30"/>
      <c r="B60" s="22"/>
      <c r="C60" s="222"/>
      <c r="D60" s="279" t="s">
        <v>171</v>
      </c>
      <c r="E60" s="279"/>
      <c r="F60" s="279"/>
      <c r="G60" s="279"/>
      <c r="H60" s="280"/>
      <c r="I60" s="109">
        <f>SUM(I37:I59)</f>
        <v>30347.86</v>
      </c>
      <c r="J60" s="124"/>
      <c r="K60" s="130"/>
      <c r="L60" s="90"/>
      <c r="M60" s="132"/>
      <c r="N60" s="132"/>
      <c r="O60" s="13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</row>
    <row r="61" spans="1:45" s="32" customFormat="1" x14ac:dyDescent="0.2">
      <c r="A61" s="30"/>
      <c r="B61" s="22"/>
      <c r="C61" s="203" t="s">
        <v>131</v>
      </c>
      <c r="D61" s="126" t="s">
        <v>107</v>
      </c>
      <c r="E61" s="52"/>
      <c r="F61" s="168"/>
      <c r="G61" s="72"/>
      <c r="H61" s="53"/>
      <c r="I61" s="54"/>
      <c r="J61" s="45"/>
      <c r="K61" s="130"/>
      <c r="L61" s="90"/>
      <c r="M61" s="132"/>
      <c r="N61" s="132"/>
      <c r="O61" s="13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</row>
    <row r="62" spans="1:45" s="32" customFormat="1" ht="38.25" x14ac:dyDescent="0.2">
      <c r="A62" s="30"/>
      <c r="B62" s="22">
        <v>94319</v>
      </c>
      <c r="C62" s="200" t="s">
        <v>132</v>
      </c>
      <c r="D62" s="199" t="s">
        <v>83</v>
      </c>
      <c r="E62" s="21" t="s">
        <v>34</v>
      </c>
      <c r="F62" s="167">
        <v>7.2</v>
      </c>
      <c r="G62" s="38">
        <v>37.14</v>
      </c>
      <c r="H62" s="38">
        <f t="shared" ref="H62:H84" si="12">TRUNC((G62*(1+$I$6)),2)</f>
        <v>46.85</v>
      </c>
      <c r="I62" s="20">
        <f t="shared" ref="I62:I84" si="13">F62*H62</f>
        <v>337.32</v>
      </c>
      <c r="J62" s="124">
        <f t="shared" ref="J62:J84" si="14">I62/$I$195</f>
        <v>1.0300000000000001E-3</v>
      </c>
      <c r="K62" s="130"/>
      <c r="L62" s="90"/>
      <c r="M62" s="132"/>
      <c r="N62" s="132"/>
      <c r="O62" s="13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</row>
    <row r="63" spans="1:45" s="32" customFormat="1" ht="25.5" x14ac:dyDescent="0.2">
      <c r="A63" s="30"/>
      <c r="B63" s="22">
        <v>96624</v>
      </c>
      <c r="C63" s="200" t="s">
        <v>133</v>
      </c>
      <c r="D63" s="12" t="s">
        <v>36</v>
      </c>
      <c r="E63" s="21" t="s">
        <v>34</v>
      </c>
      <c r="F63" s="167">
        <v>2.4</v>
      </c>
      <c r="G63" s="38">
        <v>107.95</v>
      </c>
      <c r="H63" s="38">
        <f t="shared" si="12"/>
        <v>136.16999999999999</v>
      </c>
      <c r="I63" s="20">
        <f t="shared" si="13"/>
        <v>326.81</v>
      </c>
      <c r="J63" s="124">
        <f t="shared" si="14"/>
        <v>9.8999999999999999E-4</v>
      </c>
      <c r="K63" s="130"/>
      <c r="L63" s="90"/>
      <c r="M63" s="132"/>
      <c r="N63" s="132"/>
      <c r="O63" s="13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</row>
    <row r="64" spans="1:45" s="32" customFormat="1" ht="25.5" x14ac:dyDescent="0.2">
      <c r="A64" s="30"/>
      <c r="B64" s="22" t="s">
        <v>70</v>
      </c>
      <c r="C64" s="200" t="s">
        <v>134</v>
      </c>
      <c r="D64" s="13" t="s">
        <v>51</v>
      </c>
      <c r="E64" s="21" t="s">
        <v>32</v>
      </c>
      <c r="F64" s="167">
        <v>48</v>
      </c>
      <c r="G64" s="38">
        <v>5.33</v>
      </c>
      <c r="H64" s="38">
        <f t="shared" si="12"/>
        <v>6.72</v>
      </c>
      <c r="I64" s="20">
        <f t="shared" si="13"/>
        <v>322.56</v>
      </c>
      <c r="J64" s="124">
        <f t="shared" si="14"/>
        <v>9.7999999999999997E-4</v>
      </c>
      <c r="K64" s="130"/>
      <c r="L64" s="90"/>
      <c r="M64" s="132"/>
      <c r="N64" s="132"/>
      <c r="O64" s="13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</row>
    <row r="65" spans="1:45" s="32" customFormat="1" ht="38.25" x14ac:dyDescent="0.2">
      <c r="A65" s="30"/>
      <c r="B65" s="22">
        <v>94991</v>
      </c>
      <c r="C65" s="200" t="s">
        <v>135</v>
      </c>
      <c r="D65" s="13" t="s">
        <v>79</v>
      </c>
      <c r="E65" s="21" t="s">
        <v>34</v>
      </c>
      <c r="F65" s="169">
        <v>2.4</v>
      </c>
      <c r="G65" s="38">
        <v>582.57000000000005</v>
      </c>
      <c r="H65" s="38">
        <f t="shared" si="12"/>
        <v>734.91</v>
      </c>
      <c r="I65" s="20">
        <f t="shared" si="13"/>
        <v>1763.78</v>
      </c>
      <c r="J65" s="124">
        <f t="shared" si="14"/>
        <v>5.3600000000000002E-3</v>
      </c>
      <c r="K65" s="130"/>
      <c r="L65" s="90"/>
      <c r="M65" s="132"/>
      <c r="N65" s="132"/>
      <c r="O65" s="13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</row>
    <row r="66" spans="1:45" s="32" customFormat="1" ht="51" x14ac:dyDescent="0.2">
      <c r="A66" s="30"/>
      <c r="B66" s="22">
        <v>87251</v>
      </c>
      <c r="C66" s="200" t="s">
        <v>136</v>
      </c>
      <c r="D66" s="11" t="s">
        <v>100</v>
      </c>
      <c r="E66" s="21" t="s">
        <v>32</v>
      </c>
      <c r="F66" s="167">
        <v>48</v>
      </c>
      <c r="G66" s="38">
        <v>34.81</v>
      </c>
      <c r="H66" s="38">
        <f t="shared" si="12"/>
        <v>43.91</v>
      </c>
      <c r="I66" s="20">
        <f t="shared" si="13"/>
        <v>2107.6799999999998</v>
      </c>
      <c r="J66" s="124">
        <f t="shared" si="14"/>
        <v>6.4099999999999999E-3</v>
      </c>
      <c r="K66" s="130"/>
      <c r="L66" s="90"/>
      <c r="M66" s="132"/>
      <c r="N66" s="132"/>
      <c r="O66" s="13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</row>
    <row r="67" spans="1:45" s="32" customFormat="1" ht="63.75" x14ac:dyDescent="0.2">
      <c r="A67" s="30"/>
      <c r="B67" s="22" t="s">
        <v>70</v>
      </c>
      <c r="C67" s="200" t="s">
        <v>137</v>
      </c>
      <c r="D67" s="12" t="s">
        <v>101</v>
      </c>
      <c r="E67" s="19" t="s">
        <v>32</v>
      </c>
      <c r="F67" s="21">
        <v>2.71</v>
      </c>
      <c r="G67" s="38">
        <v>130.57</v>
      </c>
      <c r="H67" s="38">
        <f t="shared" si="12"/>
        <v>164.71</v>
      </c>
      <c r="I67" s="20">
        <f t="shared" si="13"/>
        <v>446.36</v>
      </c>
      <c r="J67" s="124">
        <f t="shared" si="14"/>
        <v>1.3600000000000001E-3</v>
      </c>
      <c r="K67" s="130"/>
      <c r="L67" s="90"/>
      <c r="M67" s="132"/>
      <c r="N67" s="132"/>
      <c r="O67" s="13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</row>
    <row r="68" spans="1:45" s="32" customFormat="1" ht="63.75" x14ac:dyDescent="0.2">
      <c r="A68" s="30"/>
      <c r="B68" s="22" t="s">
        <v>70</v>
      </c>
      <c r="C68" s="200" t="s">
        <v>138</v>
      </c>
      <c r="D68" s="12" t="s">
        <v>102</v>
      </c>
      <c r="E68" s="19" t="s">
        <v>32</v>
      </c>
      <c r="F68" s="21">
        <v>24.39</v>
      </c>
      <c r="G68" s="38">
        <v>94.87</v>
      </c>
      <c r="H68" s="38">
        <f t="shared" si="12"/>
        <v>119.67</v>
      </c>
      <c r="I68" s="20">
        <f t="shared" si="13"/>
        <v>2918.75</v>
      </c>
      <c r="J68" s="124">
        <f t="shared" si="14"/>
        <v>8.8699999999999994E-3</v>
      </c>
      <c r="K68" s="130"/>
      <c r="L68" s="90"/>
      <c r="M68" s="132"/>
      <c r="N68" s="132"/>
      <c r="O68" s="13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</row>
    <row r="69" spans="1:45" s="32" customFormat="1" ht="25.5" x14ac:dyDescent="0.2">
      <c r="A69" s="30"/>
      <c r="B69" s="22">
        <v>98689</v>
      </c>
      <c r="C69" s="200" t="s">
        <v>139</v>
      </c>
      <c r="D69" s="70" t="s">
        <v>75</v>
      </c>
      <c r="E69" s="21" t="s">
        <v>35</v>
      </c>
      <c r="F69" s="167">
        <v>0.9</v>
      </c>
      <c r="G69" s="38">
        <v>86.05</v>
      </c>
      <c r="H69" s="38">
        <f t="shared" si="12"/>
        <v>108.55</v>
      </c>
      <c r="I69" s="20">
        <f t="shared" si="13"/>
        <v>97.7</v>
      </c>
      <c r="J69" s="124">
        <f t="shared" si="14"/>
        <v>2.9999999999999997E-4</v>
      </c>
      <c r="K69" s="130"/>
      <c r="L69" s="90"/>
      <c r="M69" s="132"/>
      <c r="N69" s="132"/>
      <c r="O69" s="13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</row>
    <row r="70" spans="1:45" s="32" customFormat="1" ht="25.5" x14ac:dyDescent="0.2">
      <c r="A70" s="30"/>
      <c r="B70" s="22">
        <v>87879</v>
      </c>
      <c r="C70" s="200" t="s">
        <v>140</v>
      </c>
      <c r="D70" s="12" t="s">
        <v>39</v>
      </c>
      <c r="E70" s="21" t="s">
        <v>32</v>
      </c>
      <c r="F70" s="167">
        <v>73.510000000000005</v>
      </c>
      <c r="G70" s="38">
        <v>3.34</v>
      </c>
      <c r="H70" s="38">
        <f t="shared" si="12"/>
        <v>4.21</v>
      </c>
      <c r="I70" s="20">
        <f t="shared" si="13"/>
        <v>309.48</v>
      </c>
      <c r="J70" s="124">
        <f t="shared" si="14"/>
        <v>9.3999999999999997E-4</v>
      </c>
      <c r="K70" s="130"/>
      <c r="L70" s="90"/>
      <c r="M70" s="132"/>
      <c r="N70" s="132"/>
      <c r="O70" s="13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</row>
    <row r="71" spans="1:45" s="32" customFormat="1" ht="51" x14ac:dyDescent="0.2">
      <c r="A71" s="30"/>
      <c r="B71" s="22">
        <v>87529</v>
      </c>
      <c r="C71" s="200" t="s">
        <v>141</v>
      </c>
      <c r="D71" s="12" t="s">
        <v>76</v>
      </c>
      <c r="E71" s="19" t="s">
        <v>32</v>
      </c>
      <c r="F71" s="167">
        <v>73.510000000000005</v>
      </c>
      <c r="G71" s="38">
        <v>28.5</v>
      </c>
      <c r="H71" s="38">
        <f t="shared" si="12"/>
        <v>35.950000000000003</v>
      </c>
      <c r="I71" s="20">
        <f t="shared" si="13"/>
        <v>2642.68</v>
      </c>
      <c r="J71" s="124">
        <f t="shared" si="14"/>
        <v>8.0300000000000007E-3</v>
      </c>
      <c r="K71" s="130"/>
      <c r="L71" s="90"/>
      <c r="M71" s="132"/>
      <c r="N71" s="132"/>
      <c r="O71" s="13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</row>
    <row r="72" spans="1:45" s="32" customFormat="1" ht="25.5" x14ac:dyDescent="0.2">
      <c r="A72" s="30"/>
      <c r="B72" s="22">
        <v>88485</v>
      </c>
      <c r="C72" s="200" t="s">
        <v>142</v>
      </c>
      <c r="D72" s="70" t="s">
        <v>77</v>
      </c>
      <c r="E72" s="21" t="s">
        <v>32</v>
      </c>
      <c r="F72" s="167">
        <v>46.41</v>
      </c>
      <c r="G72" s="38">
        <v>1.97</v>
      </c>
      <c r="H72" s="38">
        <f t="shared" si="12"/>
        <v>2.48</v>
      </c>
      <c r="I72" s="20">
        <f t="shared" si="13"/>
        <v>115.1</v>
      </c>
      <c r="J72" s="124">
        <f t="shared" si="14"/>
        <v>3.5E-4</v>
      </c>
      <c r="K72" s="130"/>
      <c r="L72" s="90"/>
      <c r="M72" s="132"/>
      <c r="N72" s="132"/>
      <c r="O72" s="13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</row>
    <row r="73" spans="1:45" s="32" customFormat="1" ht="25.5" x14ac:dyDescent="0.2">
      <c r="A73" s="30"/>
      <c r="B73" s="22">
        <v>88497</v>
      </c>
      <c r="C73" s="200" t="s">
        <v>143</v>
      </c>
      <c r="D73" s="70" t="s">
        <v>68</v>
      </c>
      <c r="E73" s="21" t="s">
        <v>32</v>
      </c>
      <c r="F73" s="167">
        <v>46.41</v>
      </c>
      <c r="G73" s="38">
        <v>13.08</v>
      </c>
      <c r="H73" s="38">
        <f t="shared" si="12"/>
        <v>16.5</v>
      </c>
      <c r="I73" s="20">
        <f t="shared" si="13"/>
        <v>765.77</v>
      </c>
      <c r="J73" s="124">
        <f t="shared" si="14"/>
        <v>2.33E-3</v>
      </c>
      <c r="K73" s="130"/>
      <c r="L73" s="90"/>
      <c r="M73" s="132"/>
      <c r="N73" s="132"/>
      <c r="O73" s="13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</row>
    <row r="74" spans="1:45" s="32" customFormat="1" ht="25.5" x14ac:dyDescent="0.2">
      <c r="A74" s="30"/>
      <c r="B74" s="22">
        <v>88489</v>
      </c>
      <c r="C74" s="200" t="s">
        <v>144</v>
      </c>
      <c r="D74" s="13" t="s">
        <v>40</v>
      </c>
      <c r="E74" s="21" t="s">
        <v>32</v>
      </c>
      <c r="F74" s="167">
        <v>46.41</v>
      </c>
      <c r="G74" s="38">
        <v>13.32</v>
      </c>
      <c r="H74" s="38">
        <f t="shared" si="12"/>
        <v>16.8</v>
      </c>
      <c r="I74" s="20">
        <f t="shared" si="13"/>
        <v>779.69</v>
      </c>
      <c r="J74" s="124">
        <f t="shared" si="14"/>
        <v>2.3700000000000001E-3</v>
      </c>
      <c r="K74" s="130"/>
      <c r="L74" s="90"/>
      <c r="M74" s="132"/>
      <c r="N74" s="132"/>
      <c r="O74" s="13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</row>
    <row r="75" spans="1:45" s="32" customFormat="1" ht="63.75" x14ac:dyDescent="0.2">
      <c r="A75" s="30"/>
      <c r="B75" s="22">
        <v>96485</v>
      </c>
      <c r="C75" s="200" t="s">
        <v>145</v>
      </c>
      <c r="D75" s="13" t="s">
        <v>80</v>
      </c>
      <c r="E75" s="21" t="s">
        <v>32</v>
      </c>
      <c r="F75" s="167">
        <v>48</v>
      </c>
      <c r="G75" s="38">
        <v>74.89</v>
      </c>
      <c r="H75" s="38">
        <f t="shared" si="12"/>
        <v>94.47</v>
      </c>
      <c r="I75" s="20">
        <f t="shared" si="13"/>
        <v>4534.5600000000004</v>
      </c>
      <c r="J75" s="124">
        <f t="shared" si="14"/>
        <v>1.3780000000000001E-2</v>
      </c>
      <c r="K75" s="130"/>
      <c r="L75" s="90"/>
      <c r="M75" s="132"/>
      <c r="N75" s="132"/>
      <c r="O75" s="13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</row>
    <row r="76" spans="1:45" s="32" customFormat="1" ht="25.5" x14ac:dyDescent="0.2">
      <c r="A76" s="30"/>
      <c r="B76" s="22">
        <v>96121</v>
      </c>
      <c r="C76" s="200" t="s">
        <v>146</v>
      </c>
      <c r="D76" s="13" t="s">
        <v>81</v>
      </c>
      <c r="E76" s="21" t="s">
        <v>35</v>
      </c>
      <c r="F76" s="167">
        <v>28</v>
      </c>
      <c r="G76" s="38">
        <v>10.89</v>
      </c>
      <c r="H76" s="38">
        <f t="shared" si="12"/>
        <v>13.73</v>
      </c>
      <c r="I76" s="20">
        <f t="shared" si="13"/>
        <v>384.44</v>
      </c>
      <c r="J76" s="124">
        <f t="shared" si="14"/>
        <v>1.17E-3</v>
      </c>
      <c r="K76" s="130"/>
      <c r="L76" s="90"/>
      <c r="M76" s="132"/>
      <c r="N76" s="132"/>
      <c r="O76" s="13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</row>
    <row r="77" spans="1:45" s="32" customFormat="1" ht="25.5" x14ac:dyDescent="0.2">
      <c r="A77" s="30"/>
      <c r="B77" s="22">
        <v>98689</v>
      </c>
      <c r="C77" s="200" t="s">
        <v>147</v>
      </c>
      <c r="D77" s="70" t="s">
        <v>78</v>
      </c>
      <c r="E77" s="21" t="s">
        <v>35</v>
      </c>
      <c r="F77" s="167">
        <v>10</v>
      </c>
      <c r="G77" s="38">
        <v>86.05</v>
      </c>
      <c r="H77" s="38">
        <f t="shared" si="12"/>
        <v>108.55</v>
      </c>
      <c r="I77" s="20">
        <f t="shared" si="13"/>
        <v>1085.5</v>
      </c>
      <c r="J77" s="124">
        <f t="shared" si="14"/>
        <v>3.3E-3</v>
      </c>
      <c r="K77" s="130"/>
      <c r="L77" s="90"/>
      <c r="M77" s="132"/>
      <c r="N77" s="132"/>
      <c r="O77" s="13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</row>
    <row r="78" spans="1:45" s="32" customFormat="1" ht="63.75" x14ac:dyDescent="0.2">
      <c r="A78" s="30"/>
      <c r="B78" s="22">
        <v>90844</v>
      </c>
      <c r="C78" s="200" t="s">
        <v>148</v>
      </c>
      <c r="D78" s="13" t="s">
        <v>308</v>
      </c>
      <c r="E78" s="21" t="s">
        <v>33</v>
      </c>
      <c r="F78" s="167">
        <v>1</v>
      </c>
      <c r="G78" s="38">
        <v>790</v>
      </c>
      <c r="H78" s="38">
        <f t="shared" si="12"/>
        <v>996.58</v>
      </c>
      <c r="I78" s="20">
        <f t="shared" si="13"/>
        <v>996.58</v>
      </c>
      <c r="J78" s="124">
        <f t="shared" si="14"/>
        <v>3.0300000000000001E-3</v>
      </c>
      <c r="K78" s="130"/>
      <c r="L78" s="90"/>
      <c r="M78" s="132"/>
      <c r="N78" s="132"/>
      <c r="O78" s="13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1:45" s="32" customFormat="1" ht="38.25" x14ac:dyDescent="0.2">
      <c r="A79" s="30"/>
      <c r="B79" s="22">
        <v>102197</v>
      </c>
      <c r="C79" s="200" t="s">
        <v>149</v>
      </c>
      <c r="D79" s="13" t="s">
        <v>309</v>
      </c>
      <c r="E79" s="21" t="s">
        <v>32</v>
      </c>
      <c r="F79" s="167">
        <v>5</v>
      </c>
      <c r="G79" s="38">
        <v>18.71</v>
      </c>
      <c r="H79" s="38">
        <f t="shared" ref="H79" si="15">TRUNC((G79*(1+$I$6)),2)</f>
        <v>23.6</v>
      </c>
      <c r="I79" s="20">
        <f t="shared" si="13"/>
        <v>118</v>
      </c>
      <c r="J79" s="124">
        <f t="shared" si="14"/>
        <v>3.6000000000000002E-4</v>
      </c>
      <c r="K79" s="130"/>
      <c r="L79" s="90"/>
      <c r="M79" s="132"/>
      <c r="N79" s="132"/>
      <c r="O79" s="13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</row>
    <row r="80" spans="1:45" s="32" customFormat="1" ht="38.25" x14ac:dyDescent="0.2">
      <c r="A80" s="30"/>
      <c r="B80" s="22">
        <v>102219</v>
      </c>
      <c r="C80" s="200" t="s">
        <v>150</v>
      </c>
      <c r="D80" s="13" t="s">
        <v>313</v>
      </c>
      <c r="E80" s="21" t="s">
        <v>32</v>
      </c>
      <c r="F80" s="167">
        <v>5</v>
      </c>
      <c r="G80" s="38">
        <v>13.22</v>
      </c>
      <c r="H80" s="38">
        <f t="shared" ref="H80" si="16">TRUNC((G80*(1+$I$6)),2)</f>
        <v>16.670000000000002</v>
      </c>
      <c r="I80" s="20">
        <f t="shared" si="13"/>
        <v>83.35</v>
      </c>
      <c r="J80" s="124">
        <f t="shared" si="14"/>
        <v>2.5000000000000001E-4</v>
      </c>
      <c r="K80" s="130"/>
      <c r="L80" s="90"/>
      <c r="M80" s="132"/>
      <c r="N80" s="132"/>
      <c r="O80" s="13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1:45" s="32" customFormat="1" ht="51" x14ac:dyDescent="0.2">
      <c r="A81" s="30"/>
      <c r="B81" s="22" t="s">
        <v>70</v>
      </c>
      <c r="C81" s="200" t="s">
        <v>299</v>
      </c>
      <c r="D81" s="13" t="s">
        <v>295</v>
      </c>
      <c r="E81" s="21" t="s">
        <v>32</v>
      </c>
      <c r="F81" s="167">
        <v>4</v>
      </c>
      <c r="G81" s="38">
        <v>797.5</v>
      </c>
      <c r="H81" s="38">
        <f t="shared" si="12"/>
        <v>1006.04</v>
      </c>
      <c r="I81" s="20">
        <f t="shared" si="13"/>
        <v>4024.16</v>
      </c>
      <c r="J81" s="124">
        <f t="shared" si="14"/>
        <v>1.223E-2</v>
      </c>
      <c r="K81" s="130"/>
      <c r="L81" s="90"/>
      <c r="M81" s="132"/>
      <c r="N81" s="132"/>
      <c r="O81" s="13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</row>
    <row r="82" spans="1:45" s="32" customFormat="1" ht="51" x14ac:dyDescent="0.2">
      <c r="A82" s="30"/>
      <c r="B82" s="22">
        <v>100742</v>
      </c>
      <c r="C82" s="200" t="s">
        <v>300</v>
      </c>
      <c r="D82" s="13" t="s">
        <v>303</v>
      </c>
      <c r="E82" s="21" t="s">
        <v>32</v>
      </c>
      <c r="F82" s="167">
        <f>0.65*4</f>
        <v>2.6</v>
      </c>
      <c r="G82" s="38">
        <v>19.350000000000001</v>
      </c>
      <c r="H82" s="38">
        <f t="shared" si="12"/>
        <v>24.41</v>
      </c>
      <c r="I82" s="20">
        <f t="shared" si="13"/>
        <v>63.47</v>
      </c>
      <c r="J82" s="124">
        <f t="shared" si="14"/>
        <v>1.9000000000000001E-4</v>
      </c>
      <c r="K82" s="130"/>
      <c r="L82" s="90"/>
      <c r="M82" s="132"/>
      <c r="N82" s="132"/>
      <c r="O82" s="13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</row>
    <row r="83" spans="1:45" s="32" customFormat="1" ht="51" x14ac:dyDescent="0.2">
      <c r="A83" s="30"/>
      <c r="B83" s="22" t="s">
        <v>70</v>
      </c>
      <c r="C83" s="200" t="s">
        <v>306</v>
      </c>
      <c r="D83" s="13" t="s">
        <v>296</v>
      </c>
      <c r="E83" s="21" t="s">
        <v>32</v>
      </c>
      <c r="F83" s="167">
        <v>6</v>
      </c>
      <c r="G83" s="38">
        <v>797.5</v>
      </c>
      <c r="H83" s="38">
        <f t="shared" si="12"/>
        <v>1006.04</v>
      </c>
      <c r="I83" s="20">
        <f t="shared" si="13"/>
        <v>6036.24</v>
      </c>
      <c r="J83" s="124">
        <f t="shared" si="14"/>
        <v>1.8350000000000002E-2</v>
      </c>
      <c r="K83" s="130"/>
      <c r="L83" s="90"/>
      <c r="M83" s="132"/>
      <c r="N83" s="132"/>
      <c r="O83" s="13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</row>
    <row r="84" spans="1:45" s="32" customFormat="1" ht="51" x14ac:dyDescent="0.2">
      <c r="A84" s="30"/>
      <c r="B84" s="22">
        <v>100742</v>
      </c>
      <c r="C84" s="200" t="s">
        <v>311</v>
      </c>
      <c r="D84" s="13" t="s">
        <v>304</v>
      </c>
      <c r="E84" s="21" t="s">
        <v>32</v>
      </c>
      <c r="F84" s="167">
        <f>0.9*4</f>
        <v>3.6</v>
      </c>
      <c r="G84" s="38">
        <v>19.350000000000001</v>
      </c>
      <c r="H84" s="38">
        <f t="shared" si="12"/>
        <v>24.41</v>
      </c>
      <c r="I84" s="20">
        <f t="shared" si="13"/>
        <v>87.88</v>
      </c>
      <c r="J84" s="124">
        <f t="shared" si="14"/>
        <v>2.7E-4</v>
      </c>
      <c r="K84" s="130"/>
      <c r="L84" s="90"/>
      <c r="M84" s="132"/>
      <c r="N84" s="132"/>
      <c r="O84" s="13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</row>
    <row r="85" spans="1:45" s="32" customFormat="1" x14ac:dyDescent="0.2">
      <c r="A85" s="30"/>
      <c r="B85" s="22"/>
      <c r="C85" s="222"/>
      <c r="D85" s="279" t="s">
        <v>172</v>
      </c>
      <c r="E85" s="279"/>
      <c r="F85" s="279"/>
      <c r="G85" s="279"/>
      <c r="H85" s="280"/>
      <c r="I85" s="109">
        <f>SUM(I62:I84)</f>
        <v>30347.86</v>
      </c>
      <c r="J85" s="124"/>
      <c r="K85" s="130"/>
      <c r="L85" s="90"/>
      <c r="M85" s="132"/>
      <c r="N85" s="132"/>
      <c r="O85" s="13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</row>
    <row r="86" spans="1:45" s="32" customFormat="1" x14ac:dyDescent="0.2">
      <c r="A86" s="30"/>
      <c r="B86" s="22"/>
      <c r="C86" s="203" t="s">
        <v>151</v>
      </c>
      <c r="D86" s="126" t="s">
        <v>108</v>
      </c>
      <c r="E86" s="52"/>
      <c r="F86" s="168"/>
      <c r="G86" s="72"/>
      <c r="H86" s="53"/>
      <c r="I86" s="54"/>
      <c r="J86" s="45"/>
      <c r="K86" s="130"/>
      <c r="L86" s="90"/>
      <c r="M86" s="132"/>
      <c r="N86" s="132"/>
      <c r="O86" s="13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</row>
    <row r="87" spans="1:45" s="32" customFormat="1" ht="38.25" x14ac:dyDescent="0.2">
      <c r="A87" s="30"/>
      <c r="B87" s="22">
        <v>94319</v>
      </c>
      <c r="C87" s="200" t="s">
        <v>152</v>
      </c>
      <c r="D87" s="199" t="s">
        <v>83</v>
      </c>
      <c r="E87" s="21" t="s">
        <v>34</v>
      </c>
      <c r="F87" s="167">
        <v>7.2</v>
      </c>
      <c r="G87" s="38">
        <v>37.14</v>
      </c>
      <c r="H87" s="38">
        <f t="shared" ref="H87:H109" si="17">TRUNC((G87*(1+$I$6)),2)</f>
        <v>46.85</v>
      </c>
      <c r="I87" s="20">
        <f t="shared" ref="I87:I109" si="18">F87*H87</f>
        <v>337.32</v>
      </c>
      <c r="J87" s="124">
        <f t="shared" ref="J87:J109" si="19">I87/$I$195</f>
        <v>1.0300000000000001E-3</v>
      </c>
      <c r="K87" s="130"/>
      <c r="L87" s="90"/>
      <c r="M87" s="132"/>
      <c r="N87" s="132"/>
      <c r="O87" s="13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</row>
    <row r="88" spans="1:45" s="32" customFormat="1" ht="25.5" x14ac:dyDescent="0.2">
      <c r="A88" s="30"/>
      <c r="B88" s="22">
        <v>96624</v>
      </c>
      <c r="C88" s="200" t="s">
        <v>153</v>
      </c>
      <c r="D88" s="12" t="s">
        <v>36</v>
      </c>
      <c r="E88" s="21" t="s">
        <v>34</v>
      </c>
      <c r="F88" s="167">
        <v>2.4</v>
      </c>
      <c r="G88" s="38">
        <v>107.95</v>
      </c>
      <c r="H88" s="38">
        <f t="shared" si="17"/>
        <v>136.16999999999999</v>
      </c>
      <c r="I88" s="20">
        <f t="shared" si="18"/>
        <v>326.81</v>
      </c>
      <c r="J88" s="124">
        <f t="shared" si="19"/>
        <v>9.8999999999999999E-4</v>
      </c>
      <c r="K88" s="130"/>
      <c r="L88" s="90"/>
      <c r="M88" s="132"/>
      <c r="N88" s="132"/>
      <c r="O88" s="13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</row>
    <row r="89" spans="1:45" s="32" customFormat="1" ht="25.5" x14ac:dyDescent="0.2">
      <c r="A89" s="30"/>
      <c r="B89" s="22" t="s">
        <v>70</v>
      </c>
      <c r="C89" s="200" t="s">
        <v>154</v>
      </c>
      <c r="D89" s="13" t="s">
        <v>51</v>
      </c>
      <c r="E89" s="21" t="s">
        <v>32</v>
      </c>
      <c r="F89" s="167">
        <v>48</v>
      </c>
      <c r="G89" s="38">
        <v>5.33</v>
      </c>
      <c r="H89" s="38">
        <f t="shared" si="17"/>
        <v>6.72</v>
      </c>
      <c r="I89" s="20">
        <f t="shared" si="18"/>
        <v>322.56</v>
      </c>
      <c r="J89" s="124">
        <f t="shared" si="19"/>
        <v>9.7999999999999997E-4</v>
      </c>
      <c r="K89" s="130"/>
      <c r="L89" s="90"/>
      <c r="M89" s="132"/>
      <c r="N89" s="132"/>
      <c r="O89" s="13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</row>
    <row r="90" spans="1:45" s="32" customFormat="1" ht="38.25" x14ac:dyDescent="0.2">
      <c r="A90" s="30"/>
      <c r="B90" s="22">
        <v>94991</v>
      </c>
      <c r="C90" s="200" t="s">
        <v>155</v>
      </c>
      <c r="D90" s="13" t="s">
        <v>79</v>
      </c>
      <c r="E90" s="21" t="s">
        <v>34</v>
      </c>
      <c r="F90" s="169">
        <v>2.4</v>
      </c>
      <c r="G90" s="38">
        <v>582.57000000000005</v>
      </c>
      <c r="H90" s="38">
        <f t="shared" si="17"/>
        <v>734.91</v>
      </c>
      <c r="I90" s="20">
        <f t="shared" si="18"/>
        <v>1763.78</v>
      </c>
      <c r="J90" s="124">
        <f t="shared" si="19"/>
        <v>5.3600000000000002E-3</v>
      </c>
      <c r="K90" s="130"/>
      <c r="L90" s="90"/>
      <c r="M90" s="132"/>
      <c r="N90" s="132"/>
      <c r="O90" s="13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</row>
    <row r="91" spans="1:45" s="32" customFormat="1" ht="51" x14ac:dyDescent="0.2">
      <c r="A91" s="30"/>
      <c r="B91" s="22">
        <v>87251</v>
      </c>
      <c r="C91" s="200" t="s">
        <v>156</v>
      </c>
      <c r="D91" s="11" t="s">
        <v>100</v>
      </c>
      <c r="E91" s="21" t="s">
        <v>32</v>
      </c>
      <c r="F91" s="167">
        <v>48</v>
      </c>
      <c r="G91" s="38">
        <v>34.81</v>
      </c>
      <c r="H91" s="38">
        <f t="shared" si="17"/>
        <v>43.91</v>
      </c>
      <c r="I91" s="20">
        <f t="shared" si="18"/>
        <v>2107.6799999999998</v>
      </c>
      <c r="J91" s="124">
        <f t="shared" si="19"/>
        <v>6.4099999999999999E-3</v>
      </c>
      <c r="K91" s="130"/>
      <c r="L91" s="90"/>
      <c r="M91" s="132"/>
      <c r="N91" s="132"/>
      <c r="O91" s="13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</row>
    <row r="92" spans="1:45" s="32" customFormat="1" ht="63.75" x14ac:dyDescent="0.2">
      <c r="A92" s="30"/>
      <c r="B92" s="22" t="s">
        <v>70</v>
      </c>
      <c r="C92" s="200" t="s">
        <v>157</v>
      </c>
      <c r="D92" s="12" t="s">
        <v>101</v>
      </c>
      <c r="E92" s="19" t="s">
        <v>32</v>
      </c>
      <c r="F92" s="21">
        <v>2.71</v>
      </c>
      <c r="G92" s="38">
        <v>130.57</v>
      </c>
      <c r="H92" s="38">
        <f t="shared" si="17"/>
        <v>164.71</v>
      </c>
      <c r="I92" s="20">
        <f t="shared" si="18"/>
        <v>446.36</v>
      </c>
      <c r="J92" s="124">
        <f t="shared" si="19"/>
        <v>1.3600000000000001E-3</v>
      </c>
      <c r="K92" s="130"/>
      <c r="L92" s="90"/>
      <c r="M92" s="132"/>
      <c r="N92" s="132"/>
      <c r="O92" s="13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</row>
    <row r="93" spans="1:45" s="32" customFormat="1" ht="63.75" x14ac:dyDescent="0.2">
      <c r="A93" s="30"/>
      <c r="B93" s="22" t="s">
        <v>70</v>
      </c>
      <c r="C93" s="200" t="s">
        <v>158</v>
      </c>
      <c r="D93" s="12" t="s">
        <v>102</v>
      </c>
      <c r="E93" s="19" t="s">
        <v>32</v>
      </c>
      <c r="F93" s="21">
        <v>24.39</v>
      </c>
      <c r="G93" s="38">
        <v>94.87</v>
      </c>
      <c r="H93" s="38">
        <f t="shared" si="17"/>
        <v>119.67</v>
      </c>
      <c r="I93" s="20">
        <f t="shared" si="18"/>
        <v>2918.75</v>
      </c>
      <c r="J93" s="124">
        <f t="shared" si="19"/>
        <v>8.8699999999999994E-3</v>
      </c>
      <c r="K93" s="130"/>
      <c r="L93" s="90"/>
      <c r="M93" s="132"/>
      <c r="N93" s="132"/>
      <c r="O93" s="13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</row>
    <row r="94" spans="1:45" s="32" customFormat="1" ht="25.5" x14ac:dyDescent="0.2">
      <c r="A94" s="30"/>
      <c r="B94" s="22">
        <v>98689</v>
      </c>
      <c r="C94" s="200" t="s">
        <v>159</v>
      </c>
      <c r="D94" s="70" t="s">
        <v>75</v>
      </c>
      <c r="E94" s="21" t="s">
        <v>35</v>
      </c>
      <c r="F94" s="167">
        <v>0.9</v>
      </c>
      <c r="G94" s="38">
        <v>86.05</v>
      </c>
      <c r="H94" s="38">
        <f t="shared" si="17"/>
        <v>108.55</v>
      </c>
      <c r="I94" s="20">
        <f t="shared" si="18"/>
        <v>97.7</v>
      </c>
      <c r="J94" s="124">
        <f t="shared" si="19"/>
        <v>2.9999999999999997E-4</v>
      </c>
      <c r="K94" s="130"/>
      <c r="L94" s="90"/>
      <c r="M94" s="132"/>
      <c r="N94" s="132"/>
      <c r="O94" s="13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</row>
    <row r="95" spans="1:45" s="32" customFormat="1" ht="25.5" x14ac:dyDescent="0.2">
      <c r="A95" s="30"/>
      <c r="B95" s="22">
        <v>87879</v>
      </c>
      <c r="C95" s="200" t="s">
        <v>160</v>
      </c>
      <c r="D95" s="12" t="s">
        <v>39</v>
      </c>
      <c r="E95" s="21" t="s">
        <v>32</v>
      </c>
      <c r="F95" s="167">
        <v>73.510000000000005</v>
      </c>
      <c r="G95" s="38">
        <v>3.34</v>
      </c>
      <c r="H95" s="38">
        <f t="shared" si="17"/>
        <v>4.21</v>
      </c>
      <c r="I95" s="20">
        <f t="shared" si="18"/>
        <v>309.48</v>
      </c>
      <c r="J95" s="124">
        <f t="shared" si="19"/>
        <v>9.3999999999999997E-4</v>
      </c>
      <c r="K95" s="130"/>
      <c r="L95" s="90"/>
      <c r="M95" s="132"/>
      <c r="N95" s="132"/>
      <c r="O95" s="13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</row>
    <row r="96" spans="1:45" s="32" customFormat="1" ht="51" x14ac:dyDescent="0.2">
      <c r="A96" s="30"/>
      <c r="B96" s="22">
        <v>87529</v>
      </c>
      <c r="C96" s="200" t="s">
        <v>161</v>
      </c>
      <c r="D96" s="12" t="s">
        <v>76</v>
      </c>
      <c r="E96" s="19" t="s">
        <v>32</v>
      </c>
      <c r="F96" s="167">
        <v>73.510000000000005</v>
      </c>
      <c r="G96" s="38">
        <v>28.5</v>
      </c>
      <c r="H96" s="38">
        <f t="shared" si="17"/>
        <v>35.950000000000003</v>
      </c>
      <c r="I96" s="20">
        <f t="shared" si="18"/>
        <v>2642.68</v>
      </c>
      <c r="J96" s="124">
        <f t="shared" si="19"/>
        <v>8.0300000000000007E-3</v>
      </c>
      <c r="K96" s="130"/>
      <c r="L96" s="90"/>
      <c r="M96" s="132"/>
      <c r="N96" s="132"/>
      <c r="O96" s="13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</row>
    <row r="97" spans="1:45" s="32" customFormat="1" ht="25.5" x14ac:dyDescent="0.2">
      <c r="A97" s="30"/>
      <c r="B97" s="22">
        <v>88485</v>
      </c>
      <c r="C97" s="200" t="s">
        <v>162</v>
      </c>
      <c r="D97" s="70" t="s">
        <v>77</v>
      </c>
      <c r="E97" s="21" t="s">
        <v>32</v>
      </c>
      <c r="F97" s="167">
        <v>46.41</v>
      </c>
      <c r="G97" s="38">
        <v>1.97</v>
      </c>
      <c r="H97" s="38">
        <f t="shared" si="17"/>
        <v>2.48</v>
      </c>
      <c r="I97" s="20">
        <f t="shared" si="18"/>
        <v>115.1</v>
      </c>
      <c r="J97" s="124">
        <f t="shared" si="19"/>
        <v>3.5E-4</v>
      </c>
      <c r="K97" s="130"/>
      <c r="L97" s="90"/>
      <c r="M97" s="132"/>
      <c r="N97" s="132"/>
      <c r="O97" s="13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</row>
    <row r="98" spans="1:45" s="32" customFormat="1" ht="25.5" x14ac:dyDescent="0.2">
      <c r="A98" s="30"/>
      <c r="B98" s="22">
        <v>88497</v>
      </c>
      <c r="C98" s="200" t="s">
        <v>163</v>
      </c>
      <c r="D98" s="70" t="s">
        <v>68</v>
      </c>
      <c r="E98" s="21" t="s">
        <v>32</v>
      </c>
      <c r="F98" s="167">
        <v>46.41</v>
      </c>
      <c r="G98" s="38">
        <v>13.08</v>
      </c>
      <c r="H98" s="38">
        <f t="shared" si="17"/>
        <v>16.5</v>
      </c>
      <c r="I98" s="20">
        <f t="shared" si="18"/>
        <v>765.77</v>
      </c>
      <c r="J98" s="124">
        <f t="shared" si="19"/>
        <v>2.33E-3</v>
      </c>
      <c r="K98" s="130"/>
      <c r="L98" s="90"/>
      <c r="M98" s="132"/>
      <c r="N98" s="132"/>
      <c r="O98" s="13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</row>
    <row r="99" spans="1:45" s="32" customFormat="1" ht="25.5" x14ac:dyDescent="0.2">
      <c r="A99" s="30"/>
      <c r="B99" s="22">
        <v>88489</v>
      </c>
      <c r="C99" s="200" t="s">
        <v>164</v>
      </c>
      <c r="D99" s="13" t="s">
        <v>40</v>
      </c>
      <c r="E99" s="21" t="s">
        <v>32</v>
      </c>
      <c r="F99" s="167">
        <v>46.41</v>
      </c>
      <c r="G99" s="38">
        <v>13.32</v>
      </c>
      <c r="H99" s="38">
        <f t="shared" si="17"/>
        <v>16.8</v>
      </c>
      <c r="I99" s="20">
        <f t="shared" si="18"/>
        <v>779.69</v>
      </c>
      <c r="J99" s="124">
        <f t="shared" si="19"/>
        <v>2.3700000000000001E-3</v>
      </c>
      <c r="K99" s="130"/>
      <c r="L99" s="90"/>
      <c r="M99" s="132"/>
      <c r="N99" s="132"/>
      <c r="O99" s="13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</row>
    <row r="100" spans="1:45" s="32" customFormat="1" ht="63.75" x14ac:dyDescent="0.2">
      <c r="A100" s="30"/>
      <c r="B100" s="22">
        <v>96485</v>
      </c>
      <c r="C100" s="200" t="s">
        <v>165</v>
      </c>
      <c r="D100" s="13" t="s">
        <v>80</v>
      </c>
      <c r="E100" s="21" t="s">
        <v>32</v>
      </c>
      <c r="F100" s="167">
        <v>48</v>
      </c>
      <c r="G100" s="38">
        <v>74.89</v>
      </c>
      <c r="H100" s="38">
        <f t="shared" si="17"/>
        <v>94.47</v>
      </c>
      <c r="I100" s="20">
        <f t="shared" si="18"/>
        <v>4534.5600000000004</v>
      </c>
      <c r="J100" s="124">
        <f t="shared" si="19"/>
        <v>1.3780000000000001E-2</v>
      </c>
      <c r="K100" s="130"/>
      <c r="L100" s="90"/>
      <c r="M100" s="132"/>
      <c r="N100" s="132"/>
      <c r="O100" s="13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</row>
    <row r="101" spans="1:45" s="32" customFormat="1" ht="25.5" x14ac:dyDescent="0.2">
      <c r="A101" s="30"/>
      <c r="B101" s="22">
        <v>96121</v>
      </c>
      <c r="C101" s="200" t="s">
        <v>166</v>
      </c>
      <c r="D101" s="13" t="s">
        <v>81</v>
      </c>
      <c r="E101" s="21" t="s">
        <v>35</v>
      </c>
      <c r="F101" s="167">
        <v>28</v>
      </c>
      <c r="G101" s="38">
        <v>10.89</v>
      </c>
      <c r="H101" s="38">
        <f t="shared" si="17"/>
        <v>13.73</v>
      </c>
      <c r="I101" s="20">
        <f t="shared" si="18"/>
        <v>384.44</v>
      </c>
      <c r="J101" s="124">
        <f t="shared" si="19"/>
        <v>1.17E-3</v>
      </c>
      <c r="K101" s="130"/>
      <c r="L101" s="90"/>
      <c r="M101" s="132"/>
      <c r="N101" s="132"/>
      <c r="O101" s="13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</row>
    <row r="102" spans="1:45" s="32" customFormat="1" ht="25.5" x14ac:dyDescent="0.2">
      <c r="A102" s="30"/>
      <c r="B102" s="22">
        <v>98689</v>
      </c>
      <c r="C102" s="200" t="s">
        <v>167</v>
      </c>
      <c r="D102" s="70" t="s">
        <v>78</v>
      </c>
      <c r="E102" s="21" t="s">
        <v>35</v>
      </c>
      <c r="F102" s="167">
        <v>10</v>
      </c>
      <c r="G102" s="38">
        <v>86.05</v>
      </c>
      <c r="H102" s="38">
        <f t="shared" si="17"/>
        <v>108.55</v>
      </c>
      <c r="I102" s="20">
        <f t="shared" si="18"/>
        <v>1085.5</v>
      </c>
      <c r="J102" s="124">
        <f t="shared" si="19"/>
        <v>3.3E-3</v>
      </c>
      <c r="K102" s="130"/>
      <c r="L102" s="90"/>
      <c r="M102" s="132"/>
      <c r="N102" s="132"/>
      <c r="O102" s="13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</row>
    <row r="103" spans="1:45" s="32" customFormat="1" ht="63.75" x14ac:dyDescent="0.2">
      <c r="A103" s="30"/>
      <c r="B103" s="22">
        <v>90844</v>
      </c>
      <c r="C103" s="200" t="s">
        <v>168</v>
      </c>
      <c r="D103" s="13" t="s">
        <v>308</v>
      </c>
      <c r="E103" s="21" t="s">
        <v>33</v>
      </c>
      <c r="F103" s="167">
        <v>1</v>
      </c>
      <c r="G103" s="38">
        <v>790</v>
      </c>
      <c r="H103" s="38">
        <f t="shared" si="17"/>
        <v>996.58</v>
      </c>
      <c r="I103" s="20">
        <f t="shared" si="18"/>
        <v>996.58</v>
      </c>
      <c r="J103" s="124">
        <f t="shared" si="19"/>
        <v>3.0300000000000001E-3</v>
      </c>
      <c r="K103" s="130"/>
      <c r="L103" s="90"/>
      <c r="M103" s="132"/>
      <c r="N103" s="132"/>
      <c r="O103" s="13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</row>
    <row r="104" spans="1:45" s="32" customFormat="1" ht="38.25" x14ac:dyDescent="0.2">
      <c r="A104" s="30"/>
      <c r="B104" s="22">
        <v>102197</v>
      </c>
      <c r="C104" s="200" t="s">
        <v>169</v>
      </c>
      <c r="D104" s="13" t="s">
        <v>309</v>
      </c>
      <c r="E104" s="21" t="s">
        <v>32</v>
      </c>
      <c r="F104" s="167">
        <v>5</v>
      </c>
      <c r="G104" s="38">
        <v>18.71</v>
      </c>
      <c r="H104" s="38">
        <f t="shared" ref="H104" si="20">TRUNC((G104*(1+$I$6)),2)</f>
        <v>23.6</v>
      </c>
      <c r="I104" s="20">
        <f t="shared" si="18"/>
        <v>118</v>
      </c>
      <c r="J104" s="124">
        <f t="shared" si="19"/>
        <v>3.6000000000000002E-4</v>
      </c>
      <c r="K104" s="130"/>
      <c r="L104" s="90"/>
      <c r="M104" s="132"/>
      <c r="N104" s="132"/>
      <c r="O104" s="13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</row>
    <row r="105" spans="1:45" s="32" customFormat="1" ht="38.25" x14ac:dyDescent="0.2">
      <c r="A105" s="30"/>
      <c r="B105" s="22">
        <v>102219</v>
      </c>
      <c r="C105" s="200" t="s">
        <v>170</v>
      </c>
      <c r="D105" s="13" t="s">
        <v>313</v>
      </c>
      <c r="E105" s="21" t="s">
        <v>32</v>
      </c>
      <c r="F105" s="167">
        <v>5</v>
      </c>
      <c r="G105" s="38">
        <v>13.22</v>
      </c>
      <c r="H105" s="38">
        <f t="shared" ref="H105" si="21">TRUNC((G105*(1+$I$6)),2)</f>
        <v>16.670000000000002</v>
      </c>
      <c r="I105" s="20">
        <f t="shared" si="18"/>
        <v>83.35</v>
      </c>
      <c r="J105" s="124">
        <f t="shared" si="19"/>
        <v>2.5000000000000001E-4</v>
      </c>
      <c r="K105" s="130"/>
      <c r="L105" s="90"/>
      <c r="M105" s="132"/>
      <c r="N105" s="132"/>
      <c r="O105" s="13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</row>
    <row r="106" spans="1:45" s="32" customFormat="1" ht="51" x14ac:dyDescent="0.2">
      <c r="A106" s="30"/>
      <c r="B106" s="22" t="s">
        <v>70</v>
      </c>
      <c r="C106" s="200" t="s">
        <v>301</v>
      </c>
      <c r="D106" s="13" t="s">
        <v>295</v>
      </c>
      <c r="E106" s="21" t="s">
        <v>32</v>
      </c>
      <c r="F106" s="167">
        <v>4</v>
      </c>
      <c r="G106" s="38">
        <v>797.5</v>
      </c>
      <c r="H106" s="38">
        <f t="shared" si="17"/>
        <v>1006.04</v>
      </c>
      <c r="I106" s="20">
        <f t="shared" si="18"/>
        <v>4024.16</v>
      </c>
      <c r="J106" s="124">
        <f t="shared" si="19"/>
        <v>1.223E-2</v>
      </c>
      <c r="K106" s="130"/>
      <c r="L106" s="90"/>
      <c r="M106" s="132"/>
      <c r="N106" s="132"/>
      <c r="O106" s="13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</row>
    <row r="107" spans="1:45" s="32" customFormat="1" ht="51" x14ac:dyDescent="0.2">
      <c r="A107" s="30"/>
      <c r="B107" s="22">
        <v>100742</v>
      </c>
      <c r="C107" s="200" t="s">
        <v>302</v>
      </c>
      <c r="D107" s="13" t="s">
        <v>303</v>
      </c>
      <c r="E107" s="21" t="s">
        <v>32</v>
      </c>
      <c r="F107" s="167">
        <f>0.65*4</f>
        <v>2.6</v>
      </c>
      <c r="G107" s="38">
        <v>19.350000000000001</v>
      </c>
      <c r="H107" s="38">
        <f t="shared" si="17"/>
        <v>24.41</v>
      </c>
      <c r="I107" s="20">
        <f t="shared" si="18"/>
        <v>63.47</v>
      </c>
      <c r="J107" s="124">
        <f t="shared" si="19"/>
        <v>1.9000000000000001E-4</v>
      </c>
      <c r="K107" s="130"/>
      <c r="L107" s="90"/>
      <c r="M107" s="132"/>
      <c r="N107" s="132"/>
      <c r="O107" s="13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</row>
    <row r="108" spans="1:45" s="32" customFormat="1" ht="51" x14ac:dyDescent="0.2">
      <c r="A108" s="30"/>
      <c r="B108" s="22" t="s">
        <v>70</v>
      </c>
      <c r="C108" s="200" t="s">
        <v>307</v>
      </c>
      <c r="D108" s="13" t="s">
        <v>296</v>
      </c>
      <c r="E108" s="21" t="s">
        <v>32</v>
      </c>
      <c r="F108" s="167">
        <v>6</v>
      </c>
      <c r="G108" s="38">
        <v>797.5</v>
      </c>
      <c r="H108" s="38">
        <f t="shared" si="17"/>
        <v>1006.04</v>
      </c>
      <c r="I108" s="20">
        <f t="shared" si="18"/>
        <v>6036.24</v>
      </c>
      <c r="J108" s="124">
        <f t="shared" si="19"/>
        <v>1.8350000000000002E-2</v>
      </c>
      <c r="K108" s="130"/>
      <c r="L108" s="90"/>
      <c r="M108" s="132"/>
      <c r="N108" s="132"/>
      <c r="O108" s="13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</row>
    <row r="109" spans="1:45" s="32" customFormat="1" ht="51" x14ac:dyDescent="0.2">
      <c r="A109" s="30"/>
      <c r="B109" s="22">
        <v>100742</v>
      </c>
      <c r="C109" s="200" t="s">
        <v>312</v>
      </c>
      <c r="D109" s="13" t="s">
        <v>304</v>
      </c>
      <c r="E109" s="21" t="s">
        <v>32</v>
      </c>
      <c r="F109" s="167">
        <f>0.9*4</f>
        <v>3.6</v>
      </c>
      <c r="G109" s="38">
        <v>19.350000000000001</v>
      </c>
      <c r="H109" s="38">
        <f t="shared" si="17"/>
        <v>24.41</v>
      </c>
      <c r="I109" s="20">
        <f t="shared" si="18"/>
        <v>87.88</v>
      </c>
      <c r="J109" s="124">
        <f t="shared" si="19"/>
        <v>2.7E-4</v>
      </c>
      <c r="K109" s="130"/>
      <c r="L109" s="90"/>
      <c r="M109" s="132"/>
      <c r="N109" s="132"/>
      <c r="O109" s="13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</row>
    <row r="110" spans="1:45" s="32" customFormat="1" x14ac:dyDescent="0.2">
      <c r="A110" s="30"/>
      <c r="B110" s="22"/>
      <c r="C110" s="222"/>
      <c r="D110" s="279" t="s">
        <v>173</v>
      </c>
      <c r="E110" s="279"/>
      <c r="F110" s="279"/>
      <c r="G110" s="279"/>
      <c r="H110" s="280"/>
      <c r="I110" s="109">
        <f>SUM(I87:I109)</f>
        <v>30347.86</v>
      </c>
      <c r="J110" s="124"/>
      <c r="K110" s="130"/>
      <c r="L110" s="90"/>
      <c r="M110" s="132"/>
      <c r="N110" s="132"/>
      <c r="O110" s="13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</row>
    <row r="111" spans="1:45" s="32" customFormat="1" x14ac:dyDescent="0.2">
      <c r="A111" s="30"/>
      <c r="B111" s="22"/>
      <c r="C111" s="203" t="s">
        <v>174</v>
      </c>
      <c r="D111" s="126" t="s">
        <v>235</v>
      </c>
      <c r="E111" s="52"/>
      <c r="F111" s="168"/>
      <c r="G111" s="72"/>
      <c r="H111" s="53"/>
      <c r="I111" s="54"/>
      <c r="J111" s="45"/>
      <c r="K111" s="130"/>
      <c r="L111" s="90"/>
      <c r="M111" s="132"/>
      <c r="N111" s="132"/>
      <c r="O111" s="13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</row>
    <row r="112" spans="1:45" s="32" customFormat="1" ht="38.25" x14ac:dyDescent="0.2">
      <c r="A112" s="30"/>
      <c r="B112" s="22">
        <v>94319</v>
      </c>
      <c r="C112" s="200" t="s">
        <v>175</v>
      </c>
      <c r="D112" s="199" t="s">
        <v>83</v>
      </c>
      <c r="E112" s="21" t="s">
        <v>34</v>
      </c>
      <c r="F112" s="167">
        <v>10.14</v>
      </c>
      <c r="G112" s="38">
        <v>37.14</v>
      </c>
      <c r="H112" s="38">
        <f t="shared" ref="H112:H124" si="22">TRUNC((G112*(1+$I$6)),2)</f>
        <v>46.85</v>
      </c>
      <c r="I112" s="20">
        <f t="shared" ref="I112:I124" si="23">F112*H112</f>
        <v>475.06</v>
      </c>
      <c r="J112" s="124">
        <f t="shared" ref="J112:J124" si="24">I112/$I$195</f>
        <v>1.4400000000000001E-3</v>
      </c>
      <c r="K112" s="130"/>
      <c r="L112" s="90"/>
      <c r="M112" s="132"/>
      <c r="N112" s="132"/>
      <c r="O112" s="13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</row>
    <row r="113" spans="1:45" s="32" customFormat="1" ht="25.5" x14ac:dyDescent="0.2">
      <c r="A113" s="30"/>
      <c r="B113" s="22">
        <v>96624</v>
      </c>
      <c r="C113" s="200" t="s">
        <v>176</v>
      </c>
      <c r="D113" s="12" t="s">
        <v>36</v>
      </c>
      <c r="E113" s="21" t="s">
        <v>34</v>
      </c>
      <c r="F113" s="167">
        <v>3.38</v>
      </c>
      <c r="G113" s="38">
        <v>107.95</v>
      </c>
      <c r="H113" s="38">
        <f t="shared" si="22"/>
        <v>136.16999999999999</v>
      </c>
      <c r="I113" s="20">
        <f t="shared" si="23"/>
        <v>460.25</v>
      </c>
      <c r="J113" s="124">
        <f t="shared" si="24"/>
        <v>1.4E-3</v>
      </c>
      <c r="K113" s="130"/>
      <c r="L113" s="90"/>
      <c r="M113" s="132"/>
      <c r="N113" s="132"/>
      <c r="O113" s="13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</row>
    <row r="114" spans="1:45" s="32" customFormat="1" ht="25.5" x14ac:dyDescent="0.2">
      <c r="A114" s="30"/>
      <c r="B114" s="22" t="s">
        <v>70</v>
      </c>
      <c r="C114" s="200" t="s">
        <v>177</v>
      </c>
      <c r="D114" s="13" t="s">
        <v>51</v>
      </c>
      <c r="E114" s="21" t="s">
        <v>32</v>
      </c>
      <c r="F114" s="167">
        <v>67.59</v>
      </c>
      <c r="G114" s="38">
        <v>5.33</v>
      </c>
      <c r="H114" s="38">
        <f t="shared" si="22"/>
        <v>6.72</v>
      </c>
      <c r="I114" s="20">
        <f t="shared" si="23"/>
        <v>454.2</v>
      </c>
      <c r="J114" s="124">
        <f t="shared" si="24"/>
        <v>1.3799999999999999E-3</v>
      </c>
      <c r="K114" s="130"/>
      <c r="L114" s="90"/>
      <c r="M114" s="132"/>
      <c r="N114" s="132"/>
      <c r="O114" s="13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</row>
    <row r="115" spans="1:45" s="32" customFormat="1" ht="38.25" x14ac:dyDescent="0.2">
      <c r="A115" s="30"/>
      <c r="B115" s="22">
        <v>94991</v>
      </c>
      <c r="C115" s="200" t="s">
        <v>178</v>
      </c>
      <c r="D115" s="13" t="s">
        <v>79</v>
      </c>
      <c r="E115" s="21" t="s">
        <v>34</v>
      </c>
      <c r="F115" s="169">
        <v>3.38</v>
      </c>
      <c r="G115" s="38">
        <v>582.57000000000005</v>
      </c>
      <c r="H115" s="38">
        <f t="shared" si="22"/>
        <v>734.91</v>
      </c>
      <c r="I115" s="20">
        <f t="shared" si="23"/>
        <v>2484</v>
      </c>
      <c r="J115" s="124">
        <f t="shared" si="24"/>
        <v>7.5500000000000003E-3</v>
      </c>
      <c r="K115" s="130"/>
      <c r="L115" s="90"/>
      <c r="M115" s="132"/>
      <c r="N115" s="132"/>
      <c r="O115" s="13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</row>
    <row r="116" spans="1:45" s="32" customFormat="1" ht="51" x14ac:dyDescent="0.2">
      <c r="A116" s="30"/>
      <c r="B116" s="22">
        <v>4786</v>
      </c>
      <c r="C116" s="200" t="s">
        <v>179</v>
      </c>
      <c r="D116" s="11" t="s">
        <v>294</v>
      </c>
      <c r="E116" s="21" t="s">
        <v>32</v>
      </c>
      <c r="F116" s="167">
        <v>67.59</v>
      </c>
      <c r="G116" s="38">
        <v>88</v>
      </c>
      <c r="H116" s="38">
        <f t="shared" si="22"/>
        <v>111.01</v>
      </c>
      <c r="I116" s="20">
        <f t="shared" si="23"/>
        <v>7503.17</v>
      </c>
      <c r="J116" s="124">
        <f t="shared" si="24"/>
        <v>2.2800000000000001E-2</v>
      </c>
      <c r="K116" s="130"/>
      <c r="L116" s="90"/>
      <c r="M116" s="132"/>
      <c r="N116" s="132"/>
      <c r="O116" s="13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</row>
    <row r="117" spans="1:45" s="32" customFormat="1" ht="63.75" x14ac:dyDescent="0.2">
      <c r="A117" s="30"/>
      <c r="B117" s="22" t="s">
        <v>70</v>
      </c>
      <c r="C117" s="200" t="s">
        <v>180</v>
      </c>
      <c r="D117" s="12" t="s">
        <v>109</v>
      </c>
      <c r="E117" s="19" t="s">
        <v>32</v>
      </c>
      <c r="F117" s="167">
        <v>43.32</v>
      </c>
      <c r="G117" s="38">
        <v>130.57</v>
      </c>
      <c r="H117" s="38">
        <f t="shared" si="22"/>
        <v>164.71</v>
      </c>
      <c r="I117" s="20">
        <f t="shared" si="23"/>
        <v>7135.24</v>
      </c>
      <c r="J117" s="124">
        <f t="shared" si="24"/>
        <v>2.1690000000000001E-2</v>
      </c>
      <c r="K117" s="130"/>
      <c r="L117" s="90"/>
      <c r="M117" s="132"/>
      <c r="N117" s="132"/>
      <c r="O117" s="13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</row>
    <row r="118" spans="1:45" s="32" customFormat="1" ht="25.5" x14ac:dyDescent="0.2">
      <c r="A118" s="30"/>
      <c r="B118" s="22">
        <v>87879</v>
      </c>
      <c r="C118" s="200" t="s">
        <v>181</v>
      </c>
      <c r="D118" s="12" t="s">
        <v>39</v>
      </c>
      <c r="E118" s="21" t="s">
        <v>32</v>
      </c>
      <c r="F118" s="167">
        <v>98.76</v>
      </c>
      <c r="G118" s="38">
        <v>3.34</v>
      </c>
      <c r="H118" s="38">
        <f t="shared" si="22"/>
        <v>4.21</v>
      </c>
      <c r="I118" s="20">
        <f t="shared" si="23"/>
        <v>415.78</v>
      </c>
      <c r="J118" s="124">
        <f t="shared" si="24"/>
        <v>1.2600000000000001E-3</v>
      </c>
      <c r="K118" s="130"/>
      <c r="L118" s="90"/>
      <c r="M118" s="132"/>
      <c r="N118" s="132"/>
      <c r="O118" s="13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</row>
    <row r="119" spans="1:45" s="32" customFormat="1" ht="51" x14ac:dyDescent="0.2">
      <c r="A119" s="30"/>
      <c r="B119" s="22">
        <v>87529</v>
      </c>
      <c r="C119" s="200" t="s">
        <v>182</v>
      </c>
      <c r="D119" s="12" t="s">
        <v>76</v>
      </c>
      <c r="E119" s="19" t="s">
        <v>32</v>
      </c>
      <c r="F119" s="167">
        <v>98.76</v>
      </c>
      <c r="G119" s="38">
        <v>28.5</v>
      </c>
      <c r="H119" s="38">
        <f t="shared" si="22"/>
        <v>35.950000000000003</v>
      </c>
      <c r="I119" s="20">
        <f t="shared" si="23"/>
        <v>3550.42</v>
      </c>
      <c r="J119" s="124">
        <f t="shared" si="24"/>
        <v>1.0789999999999999E-2</v>
      </c>
      <c r="K119" s="130"/>
      <c r="L119" s="90"/>
      <c r="M119" s="132"/>
      <c r="N119" s="132"/>
      <c r="O119" s="13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</row>
    <row r="120" spans="1:45" s="32" customFormat="1" ht="25.5" x14ac:dyDescent="0.2">
      <c r="A120" s="30"/>
      <c r="B120" s="22">
        <v>88485</v>
      </c>
      <c r="C120" s="200" t="s">
        <v>183</v>
      </c>
      <c r="D120" s="70" t="s">
        <v>77</v>
      </c>
      <c r="E120" s="21" t="s">
        <v>32</v>
      </c>
      <c r="F120" s="167">
        <f>F118-F117</f>
        <v>55.44</v>
      </c>
      <c r="G120" s="38">
        <v>1.97</v>
      </c>
      <c r="H120" s="38">
        <f t="shared" si="22"/>
        <v>2.48</v>
      </c>
      <c r="I120" s="20">
        <f t="shared" si="23"/>
        <v>137.49</v>
      </c>
      <c r="J120" s="124">
        <f t="shared" si="24"/>
        <v>4.2000000000000002E-4</v>
      </c>
      <c r="K120" s="130"/>
      <c r="L120" s="90"/>
      <c r="M120" s="132"/>
      <c r="N120" s="132"/>
      <c r="O120" s="13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</row>
    <row r="121" spans="1:45" s="32" customFormat="1" ht="25.5" x14ac:dyDescent="0.2">
      <c r="A121" s="30"/>
      <c r="B121" s="22">
        <v>88497</v>
      </c>
      <c r="C121" s="200" t="s">
        <v>184</v>
      </c>
      <c r="D121" s="70" t="s">
        <v>68</v>
      </c>
      <c r="E121" s="21" t="s">
        <v>32</v>
      </c>
      <c r="F121" s="167">
        <f>F120</f>
        <v>55.44</v>
      </c>
      <c r="G121" s="38">
        <v>13.08</v>
      </c>
      <c r="H121" s="38">
        <f t="shared" si="22"/>
        <v>16.5</v>
      </c>
      <c r="I121" s="20">
        <f t="shared" si="23"/>
        <v>914.76</v>
      </c>
      <c r="J121" s="124">
        <f t="shared" si="24"/>
        <v>2.7799999999999999E-3</v>
      </c>
      <c r="K121" s="130"/>
      <c r="L121" s="90"/>
      <c r="M121" s="132"/>
      <c r="N121" s="132"/>
      <c r="O121" s="13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</row>
    <row r="122" spans="1:45" s="32" customFormat="1" ht="25.5" x14ac:dyDescent="0.2">
      <c r="A122" s="30"/>
      <c r="B122" s="22">
        <v>88489</v>
      </c>
      <c r="C122" s="200" t="s">
        <v>185</v>
      </c>
      <c r="D122" s="13" t="s">
        <v>40</v>
      </c>
      <c r="E122" s="21" t="s">
        <v>32</v>
      </c>
      <c r="F122" s="167">
        <f>F120</f>
        <v>55.44</v>
      </c>
      <c r="G122" s="38">
        <v>13.32</v>
      </c>
      <c r="H122" s="38">
        <f t="shared" si="22"/>
        <v>16.8</v>
      </c>
      <c r="I122" s="20">
        <f t="shared" si="23"/>
        <v>931.39</v>
      </c>
      <c r="J122" s="124">
        <f t="shared" si="24"/>
        <v>2.8300000000000001E-3</v>
      </c>
      <c r="K122" s="130"/>
      <c r="L122" s="90"/>
      <c r="M122" s="132"/>
      <c r="N122" s="132"/>
      <c r="O122" s="13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</row>
    <row r="123" spans="1:45" s="32" customFormat="1" ht="63.75" x14ac:dyDescent="0.2">
      <c r="A123" s="30"/>
      <c r="B123" s="22">
        <v>96485</v>
      </c>
      <c r="C123" s="200" t="s">
        <v>186</v>
      </c>
      <c r="D123" s="13" t="s">
        <v>80</v>
      </c>
      <c r="E123" s="21" t="s">
        <v>32</v>
      </c>
      <c r="F123" s="167">
        <v>61.38</v>
      </c>
      <c r="G123" s="38">
        <v>74.89</v>
      </c>
      <c r="H123" s="38">
        <f t="shared" si="22"/>
        <v>94.47</v>
      </c>
      <c r="I123" s="20">
        <f t="shared" si="23"/>
        <v>5798.57</v>
      </c>
      <c r="J123" s="124">
        <f t="shared" si="24"/>
        <v>1.762E-2</v>
      </c>
      <c r="K123" s="130"/>
      <c r="L123" s="90"/>
      <c r="M123" s="132"/>
      <c r="N123" s="132"/>
      <c r="O123" s="13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</row>
    <row r="124" spans="1:45" s="32" customFormat="1" ht="25.5" x14ac:dyDescent="0.2">
      <c r="A124" s="30"/>
      <c r="B124" s="22">
        <v>96121</v>
      </c>
      <c r="C124" s="200" t="s">
        <v>187</v>
      </c>
      <c r="D124" s="13" t="s">
        <v>81</v>
      </c>
      <c r="E124" s="21" t="s">
        <v>35</v>
      </c>
      <c r="F124" s="167">
        <v>76.44</v>
      </c>
      <c r="G124" s="38">
        <v>10.89</v>
      </c>
      <c r="H124" s="38">
        <f t="shared" si="22"/>
        <v>13.73</v>
      </c>
      <c r="I124" s="20">
        <f t="shared" si="23"/>
        <v>1049.52</v>
      </c>
      <c r="J124" s="124">
        <f t="shared" si="24"/>
        <v>3.1900000000000001E-3</v>
      </c>
      <c r="K124" s="130"/>
      <c r="L124" s="90"/>
      <c r="M124" s="132"/>
      <c r="N124" s="132"/>
      <c r="O124" s="13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</row>
    <row r="125" spans="1:45" s="32" customFormat="1" x14ac:dyDescent="0.2">
      <c r="A125" s="30"/>
      <c r="B125" s="22"/>
      <c r="C125" s="222"/>
      <c r="D125" s="279" t="s">
        <v>188</v>
      </c>
      <c r="E125" s="279"/>
      <c r="F125" s="279"/>
      <c r="G125" s="279"/>
      <c r="H125" s="280"/>
      <c r="I125" s="109">
        <f>SUM(I112:I124)</f>
        <v>31309.85</v>
      </c>
      <c r="J125" s="124"/>
      <c r="K125" s="130"/>
      <c r="L125" s="90"/>
      <c r="M125" s="132"/>
      <c r="N125" s="132"/>
      <c r="O125" s="13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</row>
    <row r="126" spans="1:45" s="32" customFormat="1" x14ac:dyDescent="0.2">
      <c r="A126" s="30"/>
      <c r="B126" s="22"/>
      <c r="C126" s="277" t="s">
        <v>96</v>
      </c>
      <c r="D126" s="277"/>
      <c r="E126" s="277"/>
      <c r="F126" s="277"/>
      <c r="G126" s="277"/>
      <c r="H126" s="278"/>
      <c r="I126" s="56">
        <f>SUM(I60,I85,I110,I125)</f>
        <v>122353.43</v>
      </c>
      <c r="J126" s="123">
        <f>I126/$I$195</f>
        <v>0.37186999999999998</v>
      </c>
      <c r="K126" s="130"/>
      <c r="L126" s="90"/>
      <c r="M126" s="132"/>
      <c r="N126" s="132"/>
      <c r="O126" s="13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</row>
    <row r="127" spans="1:45" s="32" customFormat="1" ht="13.5" thickBot="1" x14ac:dyDescent="0.25">
      <c r="A127" s="30"/>
      <c r="B127" s="22"/>
      <c r="C127" s="217"/>
      <c r="D127" s="78"/>
      <c r="E127" s="78"/>
      <c r="F127" s="78"/>
      <c r="G127" s="78"/>
      <c r="H127" s="78"/>
      <c r="I127" s="106"/>
      <c r="J127" s="82"/>
      <c r="K127" s="130"/>
      <c r="L127" s="90"/>
      <c r="M127" s="132"/>
      <c r="N127" s="132"/>
      <c r="O127" s="13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</row>
    <row r="128" spans="1:45" s="32" customFormat="1" ht="13.5" thickBot="1" x14ac:dyDescent="0.25">
      <c r="A128" s="30"/>
      <c r="B128" s="22"/>
      <c r="C128" s="202" t="s">
        <v>12</v>
      </c>
      <c r="D128" s="272" t="s">
        <v>105</v>
      </c>
      <c r="E128" s="273"/>
      <c r="F128" s="273"/>
      <c r="G128" s="273"/>
      <c r="H128" s="273"/>
      <c r="I128" s="274"/>
      <c r="J128" s="47"/>
      <c r="K128" s="130"/>
      <c r="L128" s="90"/>
      <c r="M128" s="132"/>
      <c r="N128" s="132"/>
      <c r="O128" s="13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</row>
    <row r="129" spans="1:45" s="32" customFormat="1" ht="25.5" x14ac:dyDescent="0.2">
      <c r="A129" s="30"/>
      <c r="B129" s="22">
        <v>87879</v>
      </c>
      <c r="C129" s="239" t="s">
        <v>213</v>
      </c>
      <c r="D129" s="12" t="s">
        <v>85</v>
      </c>
      <c r="E129" s="19" t="s">
        <v>32</v>
      </c>
      <c r="F129" s="167">
        <v>111.47</v>
      </c>
      <c r="G129" s="38">
        <v>3.34</v>
      </c>
      <c r="H129" s="38">
        <f t="shared" ref="H129:H134" si="25">TRUNC((G129*(1+$I$6)),2)</f>
        <v>4.21</v>
      </c>
      <c r="I129" s="20">
        <f t="shared" ref="I129:I134" si="26">F129*H129</f>
        <v>469.29</v>
      </c>
      <c r="J129" s="124">
        <f t="shared" ref="J129:J135" si="27">I129/$I$195</f>
        <v>1.4300000000000001E-3</v>
      </c>
      <c r="K129" s="130"/>
      <c r="L129" s="90"/>
      <c r="M129" s="132"/>
      <c r="N129" s="132"/>
      <c r="O129" s="13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</row>
    <row r="130" spans="1:45" s="32" customFormat="1" ht="51" x14ac:dyDescent="0.2">
      <c r="A130" s="30"/>
      <c r="B130" s="22">
        <v>87529</v>
      </c>
      <c r="C130" s="239" t="s">
        <v>214</v>
      </c>
      <c r="D130" s="11" t="s">
        <v>87</v>
      </c>
      <c r="E130" s="19" t="s">
        <v>32</v>
      </c>
      <c r="F130" s="167">
        <v>111.47</v>
      </c>
      <c r="G130" s="38">
        <v>28.5</v>
      </c>
      <c r="H130" s="38">
        <f t="shared" si="25"/>
        <v>35.950000000000003</v>
      </c>
      <c r="I130" s="20">
        <f t="shared" si="26"/>
        <v>4007.35</v>
      </c>
      <c r="J130" s="124">
        <f t="shared" si="27"/>
        <v>1.218E-2</v>
      </c>
      <c r="K130" s="130"/>
      <c r="L130" s="90"/>
      <c r="M130" s="132"/>
      <c r="N130" s="132"/>
      <c r="O130" s="13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</row>
    <row r="131" spans="1:45" s="32" customFormat="1" ht="25.5" x14ac:dyDescent="0.2">
      <c r="A131" s="30"/>
      <c r="B131" s="22">
        <v>88485</v>
      </c>
      <c r="C131" s="239" t="s">
        <v>215</v>
      </c>
      <c r="D131" s="70" t="s">
        <v>88</v>
      </c>
      <c r="E131" s="21" t="s">
        <v>32</v>
      </c>
      <c r="F131" s="167">
        <v>62.93</v>
      </c>
      <c r="G131" s="38">
        <v>1.97</v>
      </c>
      <c r="H131" s="38">
        <f t="shared" si="25"/>
        <v>2.48</v>
      </c>
      <c r="I131" s="20">
        <f t="shared" si="26"/>
        <v>156.07</v>
      </c>
      <c r="J131" s="124">
        <f t="shared" si="27"/>
        <v>4.6999999999999999E-4</v>
      </c>
      <c r="K131" s="130"/>
      <c r="L131" s="90"/>
      <c r="M131" s="132"/>
      <c r="N131" s="132"/>
      <c r="O131" s="13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</row>
    <row r="132" spans="1:45" s="32" customFormat="1" ht="25.5" x14ac:dyDescent="0.2">
      <c r="A132" s="30"/>
      <c r="B132" s="22">
        <v>95305</v>
      </c>
      <c r="C132" s="239" t="s">
        <v>216</v>
      </c>
      <c r="D132" s="13" t="s">
        <v>89</v>
      </c>
      <c r="E132" s="21" t="s">
        <v>32</v>
      </c>
      <c r="F132" s="167">
        <v>62.93</v>
      </c>
      <c r="G132" s="38">
        <v>13.86</v>
      </c>
      <c r="H132" s="38">
        <f t="shared" si="25"/>
        <v>17.48</v>
      </c>
      <c r="I132" s="20">
        <f t="shared" si="26"/>
        <v>1100.02</v>
      </c>
      <c r="J132" s="124">
        <f t="shared" si="27"/>
        <v>3.3400000000000001E-3</v>
      </c>
      <c r="K132" s="130"/>
      <c r="L132" s="90"/>
      <c r="M132" s="132"/>
      <c r="N132" s="132"/>
      <c r="O132" s="13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</row>
    <row r="133" spans="1:45" s="32" customFormat="1" ht="38.25" x14ac:dyDescent="0.2">
      <c r="A133" s="30"/>
      <c r="B133" s="22">
        <v>88489</v>
      </c>
      <c r="C133" s="239" t="s">
        <v>217</v>
      </c>
      <c r="D133" s="13" t="s">
        <v>86</v>
      </c>
      <c r="E133" s="21" t="s">
        <v>32</v>
      </c>
      <c r="F133" s="167">
        <v>62.93</v>
      </c>
      <c r="G133" s="38">
        <v>13.32</v>
      </c>
      <c r="H133" s="38">
        <f t="shared" si="25"/>
        <v>16.8</v>
      </c>
      <c r="I133" s="69">
        <f t="shared" si="26"/>
        <v>1057.22</v>
      </c>
      <c r="J133" s="124">
        <f t="shared" si="27"/>
        <v>3.2100000000000002E-3</v>
      </c>
      <c r="K133" s="130"/>
      <c r="L133" s="90"/>
      <c r="M133" s="132"/>
      <c r="N133" s="132"/>
      <c r="O133" s="13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</row>
    <row r="134" spans="1:45" s="32" customFormat="1" ht="76.5" x14ac:dyDescent="0.2">
      <c r="A134" s="30"/>
      <c r="B134" s="22" t="s">
        <v>70</v>
      </c>
      <c r="C134" s="239" t="s">
        <v>218</v>
      </c>
      <c r="D134" s="12" t="s">
        <v>110</v>
      </c>
      <c r="E134" s="21" t="s">
        <v>32</v>
      </c>
      <c r="F134" s="167">
        <f>F130-F133</f>
        <v>48.54</v>
      </c>
      <c r="G134" s="38">
        <v>130.57</v>
      </c>
      <c r="H134" s="38">
        <f t="shared" si="25"/>
        <v>164.71</v>
      </c>
      <c r="I134" s="20">
        <f t="shared" si="26"/>
        <v>7995.02</v>
      </c>
      <c r="J134" s="124">
        <f t="shared" si="27"/>
        <v>2.4299999999999999E-2</v>
      </c>
      <c r="K134" s="130"/>
      <c r="L134" s="90"/>
      <c r="M134" s="132"/>
      <c r="N134" s="132"/>
      <c r="O134" s="13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</row>
    <row r="135" spans="1:45" s="32" customFormat="1" x14ac:dyDescent="0.2">
      <c r="A135" s="30"/>
      <c r="B135" s="22"/>
      <c r="C135" s="276" t="s">
        <v>49</v>
      </c>
      <c r="D135" s="277"/>
      <c r="E135" s="277"/>
      <c r="F135" s="277"/>
      <c r="G135" s="277"/>
      <c r="H135" s="278"/>
      <c r="I135" s="56">
        <f>SUM(I129:I134)</f>
        <v>14784.97</v>
      </c>
      <c r="J135" s="123">
        <f t="shared" si="27"/>
        <v>4.4940000000000001E-2</v>
      </c>
      <c r="K135" s="130"/>
      <c r="L135" s="90"/>
      <c r="M135" s="132"/>
      <c r="N135" s="132"/>
      <c r="O135" s="13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</row>
    <row r="136" spans="1:45" s="32" customFormat="1" ht="13.5" thickBot="1" x14ac:dyDescent="0.25">
      <c r="A136" s="30"/>
      <c r="B136" s="22"/>
      <c r="C136" s="217"/>
      <c r="D136" s="78"/>
      <c r="E136" s="78"/>
      <c r="F136" s="78"/>
      <c r="G136" s="78"/>
      <c r="H136" s="78"/>
      <c r="I136" s="106"/>
      <c r="J136" s="82"/>
      <c r="K136" s="130"/>
      <c r="L136" s="90"/>
      <c r="M136" s="132"/>
      <c r="N136" s="132"/>
      <c r="O136" s="13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</row>
    <row r="137" spans="1:45" s="32" customFormat="1" ht="13.5" thickBot="1" x14ac:dyDescent="0.25">
      <c r="A137" s="30"/>
      <c r="B137" s="22"/>
      <c r="C137" s="202" t="s">
        <v>13</v>
      </c>
      <c r="D137" s="272" t="s">
        <v>55</v>
      </c>
      <c r="E137" s="273"/>
      <c r="F137" s="273"/>
      <c r="G137" s="273"/>
      <c r="H137" s="273"/>
      <c r="I137" s="274"/>
      <c r="J137" s="47"/>
      <c r="K137" s="130"/>
      <c r="L137" s="90"/>
      <c r="M137" s="132"/>
      <c r="N137" s="132"/>
      <c r="O137" s="13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</row>
    <row r="138" spans="1:45" s="32" customFormat="1" ht="25.5" x14ac:dyDescent="0.2">
      <c r="A138" s="30"/>
      <c r="B138" s="22">
        <v>92588</v>
      </c>
      <c r="C138" s="200" t="s">
        <v>219</v>
      </c>
      <c r="D138" s="13" t="s">
        <v>193</v>
      </c>
      <c r="E138" s="21" t="s">
        <v>33</v>
      </c>
      <c r="F138" s="167">
        <v>9</v>
      </c>
      <c r="G138" s="38">
        <v>1533.71</v>
      </c>
      <c r="H138" s="38">
        <f t="shared" ref="H138:H148" si="28">TRUNC((G138*(1+$I$6)),2)</f>
        <v>1934.77</v>
      </c>
      <c r="I138" s="20">
        <f t="shared" ref="I138:I148" si="29">F138*H138</f>
        <v>17412.93</v>
      </c>
      <c r="J138" s="124">
        <f t="shared" ref="J138:J149" si="30">I138/$I$195</f>
        <v>5.2920000000000002E-2</v>
      </c>
      <c r="K138" s="130"/>
      <c r="L138" s="90"/>
      <c r="M138" s="132"/>
      <c r="N138" s="132"/>
      <c r="O138" s="13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</row>
    <row r="139" spans="1:45" s="32" customFormat="1" ht="51" x14ac:dyDescent="0.2">
      <c r="A139" s="30"/>
      <c r="B139" s="22">
        <v>92568</v>
      </c>
      <c r="C139" s="200" t="s">
        <v>220</v>
      </c>
      <c r="D139" s="17" t="s">
        <v>189</v>
      </c>
      <c r="E139" s="21" t="s">
        <v>32</v>
      </c>
      <c r="F139" s="167">
        <v>282.82</v>
      </c>
      <c r="G139" s="38">
        <v>80</v>
      </c>
      <c r="H139" s="38">
        <f t="shared" si="28"/>
        <v>100.92</v>
      </c>
      <c r="I139" s="20">
        <f t="shared" si="29"/>
        <v>28542.19</v>
      </c>
      <c r="J139" s="124">
        <f t="shared" si="30"/>
        <v>8.6749999999999994E-2</v>
      </c>
      <c r="K139" s="130"/>
      <c r="L139" s="90"/>
      <c r="M139" s="132"/>
      <c r="N139" s="132"/>
      <c r="O139" s="13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</row>
    <row r="140" spans="1:45" s="32" customFormat="1" ht="38.25" x14ac:dyDescent="0.2">
      <c r="A140" s="30"/>
      <c r="B140" s="22">
        <v>94226</v>
      </c>
      <c r="C140" s="200" t="s">
        <v>221</v>
      </c>
      <c r="D140" s="17" t="s">
        <v>99</v>
      </c>
      <c r="E140" s="21" t="s">
        <v>32</v>
      </c>
      <c r="F140" s="167">
        <v>282.82</v>
      </c>
      <c r="G140" s="38">
        <v>21.14</v>
      </c>
      <c r="H140" s="38">
        <f t="shared" si="28"/>
        <v>26.66</v>
      </c>
      <c r="I140" s="20">
        <f t="shared" si="29"/>
        <v>7539.98</v>
      </c>
      <c r="J140" s="124">
        <f t="shared" si="30"/>
        <v>2.2919999999999999E-2</v>
      </c>
      <c r="K140" s="130"/>
      <c r="L140" s="90"/>
      <c r="M140" s="132"/>
      <c r="N140" s="132"/>
      <c r="O140" s="13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</row>
    <row r="141" spans="1:45" s="32" customFormat="1" ht="38.25" x14ac:dyDescent="0.2">
      <c r="A141" s="30"/>
      <c r="B141" s="213">
        <v>94195</v>
      </c>
      <c r="C141" s="200" t="s">
        <v>222</v>
      </c>
      <c r="D141" s="214" t="s">
        <v>190</v>
      </c>
      <c r="E141" s="83" t="s">
        <v>32</v>
      </c>
      <c r="F141" s="169">
        <v>282.82</v>
      </c>
      <c r="G141" s="38">
        <v>32.61</v>
      </c>
      <c r="H141" s="38">
        <f t="shared" si="28"/>
        <v>41.13</v>
      </c>
      <c r="I141" s="69">
        <f t="shared" si="29"/>
        <v>11632.39</v>
      </c>
      <c r="J141" s="124">
        <f t="shared" si="30"/>
        <v>3.5349999999999999E-2</v>
      </c>
      <c r="K141" s="130"/>
      <c r="L141" s="90"/>
      <c r="M141" s="132"/>
      <c r="N141" s="132"/>
      <c r="O141" s="13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</row>
    <row r="142" spans="1:45" s="32" customFormat="1" ht="51" x14ac:dyDescent="0.2">
      <c r="A142" s="30"/>
      <c r="B142" s="213">
        <v>94221</v>
      </c>
      <c r="C142" s="200" t="s">
        <v>223</v>
      </c>
      <c r="D142" s="214" t="s">
        <v>191</v>
      </c>
      <c r="E142" s="83" t="s">
        <v>35</v>
      </c>
      <c r="F142" s="169">
        <v>24.96</v>
      </c>
      <c r="G142" s="38">
        <v>22.1</v>
      </c>
      <c r="H142" s="38">
        <f t="shared" si="28"/>
        <v>27.87</v>
      </c>
      <c r="I142" s="69">
        <f t="shared" si="29"/>
        <v>695.64</v>
      </c>
      <c r="J142" s="124">
        <f t="shared" si="30"/>
        <v>2.1099999999999999E-3</v>
      </c>
      <c r="K142" s="130"/>
      <c r="L142" s="90"/>
      <c r="M142" s="132"/>
      <c r="N142" s="132"/>
      <c r="O142" s="13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</row>
    <row r="143" spans="1:45" s="32" customFormat="1" ht="25.5" x14ac:dyDescent="0.2">
      <c r="A143" s="30"/>
      <c r="B143" s="105" t="s">
        <v>70</v>
      </c>
      <c r="C143" s="200" t="s">
        <v>224</v>
      </c>
      <c r="D143" s="13" t="s">
        <v>192</v>
      </c>
      <c r="E143" s="21" t="s">
        <v>35</v>
      </c>
      <c r="F143" s="167">
        <v>78.12</v>
      </c>
      <c r="G143" s="38">
        <v>37.54</v>
      </c>
      <c r="H143" s="38">
        <f t="shared" si="28"/>
        <v>47.35</v>
      </c>
      <c r="I143" s="20">
        <f t="shared" si="29"/>
        <v>3698.98</v>
      </c>
      <c r="J143" s="124">
        <f t="shared" si="30"/>
        <v>1.124E-2</v>
      </c>
      <c r="K143" s="130"/>
      <c r="L143" s="90"/>
      <c r="M143" s="132"/>
      <c r="N143" s="132"/>
      <c r="O143" s="13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</row>
    <row r="144" spans="1:45" s="32" customFormat="1" ht="25.5" x14ac:dyDescent="0.2">
      <c r="A144" s="30"/>
      <c r="B144" s="105">
        <v>102219</v>
      </c>
      <c r="C144" s="200" t="s">
        <v>225</v>
      </c>
      <c r="D144" s="13" t="s">
        <v>98</v>
      </c>
      <c r="E144" s="21" t="s">
        <v>32</v>
      </c>
      <c r="F144" s="167">
        <v>23.44</v>
      </c>
      <c r="G144" s="38">
        <v>13.22</v>
      </c>
      <c r="H144" s="38">
        <f t="shared" si="28"/>
        <v>16.670000000000002</v>
      </c>
      <c r="I144" s="20">
        <f t="shared" si="29"/>
        <v>390.74</v>
      </c>
      <c r="J144" s="124">
        <f t="shared" si="30"/>
        <v>1.1900000000000001E-3</v>
      </c>
      <c r="K144" s="130"/>
      <c r="L144" s="90"/>
      <c r="M144" s="132"/>
      <c r="N144" s="132"/>
      <c r="O144" s="13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</row>
    <row r="145" spans="1:45" s="32" customFormat="1" ht="63.75" x14ac:dyDescent="0.2">
      <c r="A145" s="30"/>
      <c r="B145" s="22">
        <v>96485</v>
      </c>
      <c r="C145" s="200" t="s">
        <v>226</v>
      </c>
      <c r="D145" s="13" t="s">
        <v>80</v>
      </c>
      <c r="E145" s="21" t="s">
        <v>32</v>
      </c>
      <c r="F145" s="167">
        <v>57.98</v>
      </c>
      <c r="G145" s="38">
        <v>74.89</v>
      </c>
      <c r="H145" s="38">
        <f t="shared" si="28"/>
        <v>94.47</v>
      </c>
      <c r="I145" s="20">
        <f t="shared" si="29"/>
        <v>5477.37</v>
      </c>
      <c r="J145" s="124">
        <f t="shared" si="30"/>
        <v>1.6650000000000002E-2</v>
      </c>
      <c r="K145" s="130"/>
      <c r="L145" s="90"/>
      <c r="M145" s="132"/>
      <c r="N145" s="132"/>
      <c r="O145" s="13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</row>
    <row r="146" spans="1:45" s="32" customFormat="1" ht="25.5" x14ac:dyDescent="0.2">
      <c r="A146" s="30"/>
      <c r="B146" s="22">
        <v>96121</v>
      </c>
      <c r="C146" s="200" t="s">
        <v>227</v>
      </c>
      <c r="D146" s="13" t="s">
        <v>81</v>
      </c>
      <c r="E146" s="21" t="s">
        <v>35</v>
      </c>
      <c r="F146" s="167">
        <v>152.74</v>
      </c>
      <c r="G146" s="38">
        <v>10.89</v>
      </c>
      <c r="H146" s="38">
        <f t="shared" si="28"/>
        <v>13.73</v>
      </c>
      <c r="I146" s="20">
        <f t="shared" si="29"/>
        <v>2097.12</v>
      </c>
      <c r="J146" s="124">
        <f t="shared" si="30"/>
        <v>6.3699999999999998E-3</v>
      </c>
      <c r="K146" s="130"/>
      <c r="L146" s="90"/>
      <c r="M146" s="132"/>
      <c r="N146" s="132"/>
      <c r="O146" s="13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</row>
    <row r="147" spans="1:45" s="32" customFormat="1" ht="38.25" x14ac:dyDescent="0.2">
      <c r="A147" s="30"/>
      <c r="B147" s="22">
        <v>94227</v>
      </c>
      <c r="C147" s="200" t="s">
        <v>228</v>
      </c>
      <c r="D147" s="13" t="s">
        <v>82</v>
      </c>
      <c r="E147" s="21" t="s">
        <v>35</v>
      </c>
      <c r="F147" s="167">
        <v>49.92</v>
      </c>
      <c r="G147" s="38">
        <v>72.45</v>
      </c>
      <c r="H147" s="38">
        <f t="shared" si="28"/>
        <v>91.39</v>
      </c>
      <c r="I147" s="20">
        <f t="shared" si="29"/>
        <v>4562.1899999999996</v>
      </c>
      <c r="J147" s="124">
        <f t="shared" si="30"/>
        <v>1.387E-2</v>
      </c>
      <c r="K147" s="130"/>
      <c r="L147" s="90"/>
      <c r="M147" s="132"/>
      <c r="N147" s="132"/>
      <c r="O147" s="13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</row>
    <row r="148" spans="1:45" s="32" customFormat="1" ht="38.25" x14ac:dyDescent="0.2">
      <c r="A148" s="30"/>
      <c r="B148" s="22">
        <v>89578</v>
      </c>
      <c r="C148" s="200" t="s">
        <v>229</v>
      </c>
      <c r="D148" s="13" t="s">
        <v>69</v>
      </c>
      <c r="E148" s="21" t="s">
        <v>35</v>
      </c>
      <c r="F148" s="167">
        <v>29.4</v>
      </c>
      <c r="G148" s="38">
        <v>46.94</v>
      </c>
      <c r="H148" s="38">
        <f t="shared" si="28"/>
        <v>59.21</v>
      </c>
      <c r="I148" s="20">
        <f t="shared" si="29"/>
        <v>1740.77</v>
      </c>
      <c r="J148" s="124">
        <f t="shared" si="30"/>
        <v>5.2900000000000004E-3</v>
      </c>
      <c r="K148" s="130"/>
      <c r="L148" s="90"/>
      <c r="M148" s="132"/>
      <c r="N148" s="132"/>
      <c r="O148" s="13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</row>
    <row r="149" spans="1:45" s="32" customFormat="1" x14ac:dyDescent="0.2">
      <c r="A149" s="30"/>
      <c r="B149" s="22"/>
      <c r="C149" s="236"/>
      <c r="D149" s="201"/>
      <c r="E149" s="201"/>
      <c r="F149" s="201"/>
      <c r="G149" s="84"/>
      <c r="H149" s="240" t="s">
        <v>237</v>
      </c>
      <c r="I149" s="56">
        <f>SUM(I138:I148)</f>
        <v>83790.3</v>
      </c>
      <c r="J149" s="123">
        <f t="shared" si="30"/>
        <v>0.25467000000000001</v>
      </c>
      <c r="K149" s="130"/>
      <c r="L149" s="90"/>
      <c r="M149" s="132"/>
      <c r="N149" s="132"/>
      <c r="O149" s="13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</row>
    <row r="150" spans="1:45" s="32" customFormat="1" ht="13.5" thickBot="1" x14ac:dyDescent="0.25">
      <c r="A150" s="30"/>
      <c r="B150" s="22"/>
      <c r="C150" s="216"/>
      <c r="D150" s="78"/>
      <c r="E150" s="78"/>
      <c r="F150" s="78"/>
      <c r="G150" s="104"/>
      <c r="H150" s="78"/>
      <c r="I150" s="106"/>
      <c r="J150" s="82"/>
      <c r="K150" s="130"/>
      <c r="L150" s="90"/>
      <c r="M150" s="132"/>
      <c r="N150" s="132"/>
      <c r="O150" s="13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</row>
    <row r="151" spans="1:45" s="32" customFormat="1" ht="13.5" thickBot="1" x14ac:dyDescent="0.25">
      <c r="A151" s="30"/>
      <c r="B151" s="22"/>
      <c r="C151" s="202" t="s">
        <v>14</v>
      </c>
      <c r="D151" s="272" t="s">
        <v>43</v>
      </c>
      <c r="E151" s="273"/>
      <c r="F151" s="273"/>
      <c r="G151" s="273"/>
      <c r="H151" s="273"/>
      <c r="I151" s="274"/>
      <c r="J151" s="47"/>
      <c r="K151" s="130"/>
      <c r="L151" s="90"/>
      <c r="M151" s="132"/>
      <c r="N151" s="132"/>
      <c r="O151" s="13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</row>
    <row r="152" spans="1:45" s="32" customFormat="1" ht="25.5" x14ac:dyDescent="0.2">
      <c r="A152" s="30"/>
      <c r="B152" s="22">
        <v>39796</v>
      </c>
      <c r="C152" s="200" t="s">
        <v>256</v>
      </c>
      <c r="D152" s="13" t="s">
        <v>275</v>
      </c>
      <c r="E152" s="21" t="s">
        <v>33</v>
      </c>
      <c r="F152" s="167">
        <v>1</v>
      </c>
      <c r="G152" s="38">
        <v>85</v>
      </c>
      <c r="H152" s="38">
        <f t="shared" ref="H152:H170" si="31">TRUNC((G152*(1+$I$6)),2)</f>
        <v>107.22</v>
      </c>
      <c r="I152" s="20">
        <f t="shared" ref="I152:I170" si="32">F152*H152</f>
        <v>107.22</v>
      </c>
      <c r="J152" s="124">
        <f t="shared" ref="J152:J171" si="33">I152/$I$195</f>
        <v>3.3E-4</v>
      </c>
      <c r="K152" s="130"/>
      <c r="L152" s="90"/>
      <c r="M152" s="132"/>
      <c r="N152" s="132"/>
      <c r="O152" s="13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</row>
    <row r="153" spans="1:45" s="32" customFormat="1" ht="25.5" x14ac:dyDescent="0.2">
      <c r="A153" s="30"/>
      <c r="B153" s="22">
        <v>101892</v>
      </c>
      <c r="C153" s="200" t="s">
        <v>257</v>
      </c>
      <c r="D153" s="13" t="s">
        <v>276</v>
      </c>
      <c r="E153" s="21" t="s">
        <v>33</v>
      </c>
      <c r="F153" s="167">
        <v>9</v>
      </c>
      <c r="G153" s="38">
        <v>60</v>
      </c>
      <c r="H153" s="38">
        <f t="shared" si="31"/>
        <v>75.69</v>
      </c>
      <c r="I153" s="20">
        <f t="shared" si="32"/>
        <v>681.21</v>
      </c>
      <c r="J153" s="124">
        <f t="shared" si="33"/>
        <v>2.0699999999999998E-3</v>
      </c>
      <c r="K153" s="130"/>
      <c r="L153" s="90"/>
      <c r="M153" s="132"/>
      <c r="N153" s="132"/>
      <c r="O153" s="13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</row>
    <row r="154" spans="1:45" s="32" customFormat="1" ht="25.5" x14ac:dyDescent="0.2">
      <c r="A154" s="30"/>
      <c r="B154" s="22">
        <v>91836</v>
      </c>
      <c r="C154" s="200" t="s">
        <v>258</v>
      </c>
      <c r="D154" s="13" t="s">
        <v>277</v>
      </c>
      <c r="E154" s="21" t="s">
        <v>35</v>
      </c>
      <c r="F154" s="167">
        <v>9</v>
      </c>
      <c r="G154" s="38">
        <v>8</v>
      </c>
      <c r="H154" s="38">
        <f t="shared" si="31"/>
        <v>10.09</v>
      </c>
      <c r="I154" s="20">
        <f t="shared" si="32"/>
        <v>90.81</v>
      </c>
      <c r="J154" s="124">
        <f t="shared" si="33"/>
        <v>2.7999999999999998E-4</v>
      </c>
      <c r="K154" s="130"/>
      <c r="L154" s="90"/>
      <c r="M154" s="132"/>
      <c r="N154" s="132"/>
      <c r="O154" s="13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</row>
    <row r="155" spans="1:45" s="32" customFormat="1" ht="38.25" x14ac:dyDescent="0.2">
      <c r="A155" s="30"/>
      <c r="B155" s="22">
        <v>2446</v>
      </c>
      <c r="C155" s="200" t="s">
        <v>259</v>
      </c>
      <c r="D155" s="13" t="s">
        <v>278</v>
      </c>
      <c r="E155" s="21" t="s">
        <v>35</v>
      </c>
      <c r="F155" s="167">
        <v>18</v>
      </c>
      <c r="G155" s="38">
        <v>7</v>
      </c>
      <c r="H155" s="38">
        <f t="shared" si="31"/>
        <v>8.83</v>
      </c>
      <c r="I155" s="20">
        <f t="shared" si="32"/>
        <v>158.94</v>
      </c>
      <c r="J155" s="124">
        <f t="shared" si="33"/>
        <v>4.8000000000000001E-4</v>
      </c>
      <c r="K155" s="130"/>
      <c r="L155" s="90"/>
      <c r="M155" s="132"/>
      <c r="N155" s="132"/>
      <c r="O155" s="13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</row>
    <row r="156" spans="1:45" s="32" customFormat="1" ht="38.25" x14ac:dyDescent="0.2">
      <c r="A156" s="30"/>
      <c r="B156" s="22">
        <v>91937</v>
      </c>
      <c r="C156" s="200" t="s">
        <v>260</v>
      </c>
      <c r="D156" s="13" t="s">
        <v>279</v>
      </c>
      <c r="E156" s="21" t="s">
        <v>33</v>
      </c>
      <c r="F156" s="167">
        <v>34</v>
      </c>
      <c r="G156" s="38">
        <v>8</v>
      </c>
      <c r="H156" s="38">
        <f t="shared" si="31"/>
        <v>10.09</v>
      </c>
      <c r="I156" s="20">
        <f t="shared" si="32"/>
        <v>343.06</v>
      </c>
      <c r="J156" s="124">
        <f t="shared" si="33"/>
        <v>1.0399999999999999E-3</v>
      </c>
      <c r="K156" s="130"/>
      <c r="L156" s="90"/>
      <c r="M156" s="132"/>
      <c r="N156" s="132"/>
      <c r="O156" s="13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</row>
    <row r="157" spans="1:45" s="32" customFormat="1" ht="38.25" x14ac:dyDescent="0.2">
      <c r="A157" s="30"/>
      <c r="B157" s="22" t="s">
        <v>251</v>
      </c>
      <c r="C157" s="200" t="s">
        <v>261</v>
      </c>
      <c r="D157" s="13" t="s">
        <v>280</v>
      </c>
      <c r="E157" s="21" t="s">
        <v>35</v>
      </c>
      <c r="F157" s="167">
        <f>28</f>
        <v>28</v>
      </c>
      <c r="G157" s="38">
        <v>65</v>
      </c>
      <c r="H157" s="38">
        <f t="shared" si="31"/>
        <v>81.99</v>
      </c>
      <c r="I157" s="20">
        <f t="shared" si="32"/>
        <v>2295.7199999999998</v>
      </c>
      <c r="J157" s="124">
        <f t="shared" si="33"/>
        <v>6.9800000000000001E-3</v>
      </c>
      <c r="K157" s="130"/>
      <c r="L157" s="90"/>
      <c r="M157" s="132"/>
      <c r="N157" s="132"/>
      <c r="O157" s="13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</row>
    <row r="158" spans="1:45" s="32" customFormat="1" ht="38.25" x14ac:dyDescent="0.2">
      <c r="A158" s="30"/>
      <c r="B158" s="22" t="s">
        <v>251</v>
      </c>
      <c r="C158" s="200" t="s">
        <v>262</v>
      </c>
      <c r="D158" s="13" t="s">
        <v>281</v>
      </c>
      <c r="E158" s="21" t="s">
        <v>35</v>
      </c>
      <c r="F158" s="167">
        <v>24.26</v>
      </c>
      <c r="G158" s="38">
        <v>60</v>
      </c>
      <c r="H158" s="38">
        <f t="shared" si="31"/>
        <v>75.69</v>
      </c>
      <c r="I158" s="20">
        <f t="shared" si="32"/>
        <v>1836.24</v>
      </c>
      <c r="J158" s="124">
        <f t="shared" si="33"/>
        <v>5.5799999999999999E-3</v>
      </c>
      <c r="K158" s="130"/>
      <c r="L158" s="90"/>
      <c r="M158" s="132"/>
      <c r="N158" s="132"/>
      <c r="O158" s="13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</row>
    <row r="159" spans="1:45" s="32" customFormat="1" ht="25.5" x14ac:dyDescent="0.2">
      <c r="A159" s="30"/>
      <c r="B159" s="22">
        <v>91834</v>
      </c>
      <c r="C159" s="200" t="s">
        <v>263</v>
      </c>
      <c r="D159" s="13" t="s">
        <v>282</v>
      </c>
      <c r="E159" s="21" t="s">
        <v>35</v>
      </c>
      <c r="F159" s="167">
        <v>73</v>
      </c>
      <c r="G159" s="38">
        <v>6.5</v>
      </c>
      <c r="H159" s="38">
        <f t="shared" si="31"/>
        <v>8.19</v>
      </c>
      <c r="I159" s="20">
        <f t="shared" si="32"/>
        <v>597.87</v>
      </c>
      <c r="J159" s="124">
        <f t="shared" si="33"/>
        <v>1.82E-3</v>
      </c>
      <c r="K159" s="130"/>
      <c r="L159" s="90"/>
      <c r="M159" s="132"/>
      <c r="N159" s="132"/>
      <c r="O159" s="13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</row>
    <row r="160" spans="1:45" s="32" customFormat="1" ht="25.5" x14ac:dyDescent="0.2">
      <c r="A160" s="30"/>
      <c r="B160" s="22">
        <v>43104</v>
      </c>
      <c r="C160" s="200" t="s">
        <v>264</v>
      </c>
      <c r="D160" s="13" t="s">
        <v>283</v>
      </c>
      <c r="E160" s="21" t="s">
        <v>33</v>
      </c>
      <c r="F160" s="167">
        <v>2</v>
      </c>
      <c r="G160" s="38">
        <v>450</v>
      </c>
      <c r="H160" s="38">
        <f t="shared" si="31"/>
        <v>567.66999999999996</v>
      </c>
      <c r="I160" s="20">
        <f t="shared" si="32"/>
        <v>1135.3399999999999</v>
      </c>
      <c r="J160" s="124">
        <f t="shared" si="33"/>
        <v>3.4499999999999999E-3</v>
      </c>
      <c r="K160" s="130"/>
      <c r="L160" s="90"/>
      <c r="M160" s="132"/>
      <c r="N160" s="132"/>
      <c r="O160" s="13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</row>
    <row r="161" spans="1:45" s="32" customFormat="1" ht="51" x14ac:dyDescent="0.2">
      <c r="A161" s="30"/>
      <c r="B161" s="22">
        <v>1020</v>
      </c>
      <c r="C161" s="200" t="s">
        <v>265</v>
      </c>
      <c r="D161" s="13" t="s">
        <v>284</v>
      </c>
      <c r="E161" s="21" t="s">
        <v>35</v>
      </c>
      <c r="F161" s="167">
        <v>24</v>
      </c>
      <c r="G161" s="38">
        <v>9.5</v>
      </c>
      <c r="H161" s="38">
        <f t="shared" si="31"/>
        <v>11.98</v>
      </c>
      <c r="I161" s="20">
        <f t="shared" si="32"/>
        <v>287.52</v>
      </c>
      <c r="J161" s="124">
        <f t="shared" si="33"/>
        <v>8.7000000000000001E-4</v>
      </c>
      <c r="K161" s="130"/>
      <c r="L161" s="90"/>
      <c r="M161" s="132"/>
      <c r="N161" s="132"/>
      <c r="O161" s="13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</row>
    <row r="162" spans="1:45" s="32" customFormat="1" ht="51" x14ac:dyDescent="0.2">
      <c r="A162" s="30"/>
      <c r="B162" s="22">
        <v>93128</v>
      </c>
      <c r="C162" s="200" t="s">
        <v>266</v>
      </c>
      <c r="D162" s="13" t="s">
        <v>285</v>
      </c>
      <c r="E162" s="21" t="s">
        <v>33</v>
      </c>
      <c r="F162" s="167">
        <v>10</v>
      </c>
      <c r="G162" s="38">
        <v>120</v>
      </c>
      <c r="H162" s="38">
        <f t="shared" si="31"/>
        <v>151.38</v>
      </c>
      <c r="I162" s="20">
        <f t="shared" si="32"/>
        <v>1513.8</v>
      </c>
      <c r="J162" s="124">
        <f t="shared" si="33"/>
        <v>4.5999999999999999E-3</v>
      </c>
      <c r="K162" s="130"/>
      <c r="L162" s="90"/>
      <c r="M162" s="132"/>
      <c r="N162" s="132"/>
      <c r="O162" s="13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</row>
    <row r="163" spans="1:45" s="32" customFormat="1" ht="38.25" x14ac:dyDescent="0.2">
      <c r="A163" s="30"/>
      <c r="B163" s="22">
        <v>97585</v>
      </c>
      <c r="C163" s="200" t="s">
        <v>267</v>
      </c>
      <c r="D163" s="13" t="s">
        <v>286</v>
      </c>
      <c r="E163" s="21" t="s">
        <v>33</v>
      </c>
      <c r="F163" s="167">
        <v>24</v>
      </c>
      <c r="G163" s="38">
        <v>80</v>
      </c>
      <c r="H163" s="38">
        <f t="shared" si="31"/>
        <v>100.92</v>
      </c>
      <c r="I163" s="20">
        <f t="shared" si="32"/>
        <v>2422.08</v>
      </c>
      <c r="J163" s="124">
        <f t="shared" si="33"/>
        <v>7.3600000000000002E-3</v>
      </c>
      <c r="K163" s="130"/>
      <c r="L163" s="90"/>
      <c r="M163" s="132"/>
      <c r="N163" s="132"/>
      <c r="O163" s="13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</row>
    <row r="164" spans="1:45" s="32" customFormat="1" ht="38.25" x14ac:dyDescent="0.2">
      <c r="A164" s="30"/>
      <c r="B164" s="22">
        <v>38111</v>
      </c>
      <c r="C164" s="200" t="s">
        <v>268</v>
      </c>
      <c r="D164" s="13" t="s">
        <v>253</v>
      </c>
      <c r="E164" s="21" t="s">
        <v>33</v>
      </c>
      <c r="F164" s="167">
        <v>6</v>
      </c>
      <c r="G164" s="38">
        <v>30</v>
      </c>
      <c r="H164" s="38">
        <f t="shared" si="31"/>
        <v>37.840000000000003</v>
      </c>
      <c r="I164" s="20">
        <f t="shared" si="32"/>
        <v>227.04</v>
      </c>
      <c r="J164" s="124">
        <f t="shared" si="33"/>
        <v>6.8999999999999997E-4</v>
      </c>
      <c r="K164" s="130"/>
      <c r="L164" s="90"/>
      <c r="M164" s="132"/>
      <c r="N164" s="132"/>
      <c r="O164" s="13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</row>
    <row r="165" spans="1:45" s="32" customFormat="1" ht="25.5" x14ac:dyDescent="0.2">
      <c r="A165" s="30"/>
      <c r="B165" s="22" t="s">
        <v>252</v>
      </c>
      <c r="C165" s="200" t="s">
        <v>269</v>
      </c>
      <c r="D165" s="13" t="s">
        <v>254</v>
      </c>
      <c r="E165" s="21" t="s">
        <v>33</v>
      </c>
      <c r="F165" s="167">
        <v>6</v>
      </c>
      <c r="G165" s="38">
        <v>120</v>
      </c>
      <c r="H165" s="38">
        <f t="shared" si="31"/>
        <v>151.38</v>
      </c>
      <c r="I165" s="20">
        <f t="shared" si="32"/>
        <v>908.28</v>
      </c>
      <c r="J165" s="124">
        <f t="shared" si="33"/>
        <v>2.7599999999999999E-3</v>
      </c>
      <c r="K165" s="130"/>
      <c r="L165" s="90"/>
      <c r="M165" s="132"/>
      <c r="N165" s="132"/>
      <c r="O165" s="13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</row>
    <row r="166" spans="1:45" s="32" customFormat="1" x14ac:dyDescent="0.2">
      <c r="A166" s="30"/>
      <c r="B166" s="22">
        <v>98307</v>
      </c>
      <c r="C166" s="200" t="s">
        <v>270</v>
      </c>
      <c r="D166" s="13" t="s">
        <v>287</v>
      </c>
      <c r="E166" s="21" t="s">
        <v>33</v>
      </c>
      <c r="F166" s="167">
        <v>3</v>
      </c>
      <c r="G166" s="38">
        <v>40</v>
      </c>
      <c r="H166" s="38">
        <f t="shared" si="31"/>
        <v>50.46</v>
      </c>
      <c r="I166" s="20">
        <f t="shared" si="32"/>
        <v>151.38</v>
      </c>
      <c r="J166" s="124">
        <f t="shared" si="33"/>
        <v>4.6000000000000001E-4</v>
      </c>
      <c r="K166" s="130"/>
      <c r="L166" s="90"/>
      <c r="M166" s="132"/>
      <c r="N166" s="132"/>
      <c r="O166" s="13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</row>
    <row r="167" spans="1:45" s="32" customFormat="1" x14ac:dyDescent="0.2">
      <c r="A167" s="30"/>
      <c r="B167" s="22">
        <v>98297</v>
      </c>
      <c r="C167" s="200" t="s">
        <v>271</v>
      </c>
      <c r="D167" s="13" t="s">
        <v>255</v>
      </c>
      <c r="E167" s="21" t="s">
        <v>35</v>
      </c>
      <c r="F167" s="167">
        <v>73</v>
      </c>
      <c r="G167" s="38">
        <v>3.95</v>
      </c>
      <c r="H167" s="38">
        <f t="shared" si="31"/>
        <v>4.9800000000000004</v>
      </c>
      <c r="I167" s="20">
        <f t="shared" si="32"/>
        <v>363.54</v>
      </c>
      <c r="J167" s="124">
        <f t="shared" si="33"/>
        <v>1.1000000000000001E-3</v>
      </c>
      <c r="K167" s="130"/>
      <c r="L167" s="90"/>
      <c r="M167" s="132"/>
      <c r="N167" s="132"/>
      <c r="O167" s="13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</row>
    <row r="168" spans="1:45" s="32" customFormat="1" ht="38.25" x14ac:dyDescent="0.2">
      <c r="A168" s="30"/>
      <c r="B168" s="22">
        <v>93142</v>
      </c>
      <c r="C168" s="200" t="s">
        <v>272</v>
      </c>
      <c r="D168" s="13" t="s">
        <v>288</v>
      </c>
      <c r="E168" s="21" t="s">
        <v>33</v>
      </c>
      <c r="F168" s="167">
        <v>24</v>
      </c>
      <c r="G168" s="38">
        <v>150</v>
      </c>
      <c r="H168" s="38">
        <f t="shared" si="31"/>
        <v>189.22</v>
      </c>
      <c r="I168" s="20">
        <f t="shared" si="32"/>
        <v>4541.28</v>
      </c>
      <c r="J168" s="124">
        <f t="shared" si="33"/>
        <v>1.38E-2</v>
      </c>
      <c r="K168" s="130"/>
      <c r="L168" s="90"/>
      <c r="M168" s="132"/>
      <c r="N168" s="132"/>
      <c r="O168" s="13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</row>
    <row r="169" spans="1:45" s="32" customFormat="1" ht="51" x14ac:dyDescent="0.2">
      <c r="A169" s="30"/>
      <c r="B169" s="22">
        <v>93141</v>
      </c>
      <c r="C169" s="200" t="s">
        <v>273</v>
      </c>
      <c r="D169" s="13" t="s">
        <v>289</v>
      </c>
      <c r="E169" s="21" t="s">
        <v>33</v>
      </c>
      <c r="F169" s="167">
        <v>16</v>
      </c>
      <c r="G169" s="38">
        <v>130</v>
      </c>
      <c r="H169" s="38">
        <f t="shared" si="31"/>
        <v>163.99</v>
      </c>
      <c r="I169" s="20">
        <f t="shared" si="32"/>
        <v>2623.84</v>
      </c>
      <c r="J169" s="124">
        <f t="shared" si="33"/>
        <v>7.9699999999999997E-3</v>
      </c>
      <c r="K169" s="130"/>
      <c r="L169" s="90"/>
      <c r="M169" s="132"/>
      <c r="N169" s="132"/>
      <c r="O169" s="13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</row>
    <row r="170" spans="1:45" s="32" customFormat="1" ht="51" x14ac:dyDescent="0.2">
      <c r="A170" s="30"/>
      <c r="B170" s="22">
        <v>93143</v>
      </c>
      <c r="C170" s="200" t="s">
        <v>274</v>
      </c>
      <c r="D170" s="13" t="s">
        <v>290</v>
      </c>
      <c r="E170" s="21" t="s">
        <v>33</v>
      </c>
      <c r="F170" s="167">
        <v>3</v>
      </c>
      <c r="G170" s="38">
        <v>125</v>
      </c>
      <c r="H170" s="38">
        <f t="shared" si="31"/>
        <v>157.68</v>
      </c>
      <c r="I170" s="20">
        <f t="shared" si="32"/>
        <v>473.04</v>
      </c>
      <c r="J170" s="124">
        <f t="shared" si="33"/>
        <v>1.4400000000000001E-3</v>
      </c>
      <c r="K170" s="130"/>
      <c r="L170" s="90"/>
      <c r="M170" s="132"/>
      <c r="N170" s="132"/>
      <c r="O170" s="13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</row>
    <row r="171" spans="1:45" s="32" customFormat="1" x14ac:dyDescent="0.2">
      <c r="A171" s="30"/>
      <c r="B171" s="22"/>
      <c r="C171" s="236"/>
      <c r="D171" s="201"/>
      <c r="E171" s="201"/>
      <c r="F171" s="201"/>
      <c r="G171" s="84"/>
      <c r="H171" s="241" t="s">
        <v>59</v>
      </c>
      <c r="I171" s="56">
        <f>SUM(I152:I170)</f>
        <v>20758.21</v>
      </c>
      <c r="J171" s="123">
        <f t="shared" si="33"/>
        <v>6.3089999999999993E-2</v>
      </c>
      <c r="K171" s="130"/>
      <c r="L171" s="90"/>
      <c r="M171" s="132"/>
      <c r="N171" s="132"/>
      <c r="O171" s="13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</row>
    <row r="172" spans="1:45" s="32" customFormat="1" ht="13.5" thickBot="1" x14ac:dyDescent="0.25">
      <c r="A172" s="30"/>
      <c r="B172" s="22"/>
      <c r="C172" s="216"/>
      <c r="D172" s="78"/>
      <c r="E172" s="78"/>
      <c r="F172" s="78"/>
      <c r="G172" s="104"/>
      <c r="H172" s="78"/>
      <c r="I172" s="106"/>
      <c r="J172" s="82"/>
      <c r="K172" s="130"/>
      <c r="L172" s="90"/>
      <c r="M172" s="132"/>
      <c r="N172" s="132"/>
      <c r="O172" s="13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</row>
    <row r="173" spans="1:45" s="66" customFormat="1" ht="12.75" customHeight="1" thickBot="1" x14ac:dyDescent="0.25">
      <c r="A173" s="30"/>
      <c r="B173" s="22"/>
      <c r="C173" s="202" t="s">
        <v>15</v>
      </c>
      <c r="D173" s="272" t="s">
        <v>64</v>
      </c>
      <c r="E173" s="273"/>
      <c r="F173" s="273"/>
      <c r="G173" s="273"/>
      <c r="H173" s="273"/>
      <c r="I173" s="274"/>
      <c r="J173" s="47"/>
      <c r="K173" s="131"/>
      <c r="L173" s="90"/>
      <c r="M173" s="132"/>
      <c r="N173" s="132"/>
      <c r="O173" s="132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</row>
    <row r="174" spans="1:45" s="66" customFormat="1" ht="38.25" x14ac:dyDescent="0.2">
      <c r="A174" s="30"/>
      <c r="B174" s="22" t="s">
        <v>70</v>
      </c>
      <c r="C174" s="221"/>
      <c r="D174" s="218" t="s">
        <v>236</v>
      </c>
      <c r="E174" s="14" t="s">
        <v>33</v>
      </c>
      <c r="F174" s="170">
        <v>8</v>
      </c>
      <c r="G174" s="38">
        <v>211.59</v>
      </c>
      <c r="H174" s="38">
        <f t="shared" ref="H174:H176" si="34">TRUNC((G174*(1+$I$6)),2)</f>
        <v>266.92</v>
      </c>
      <c r="I174" s="20">
        <f>F174*H174</f>
        <v>2135.36</v>
      </c>
      <c r="J174" s="124">
        <f>I174/$I$195</f>
        <v>6.4900000000000001E-3</v>
      </c>
      <c r="K174" s="131"/>
      <c r="L174" s="90"/>
      <c r="M174" s="132"/>
      <c r="N174" s="132"/>
      <c r="O174" s="132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</row>
    <row r="175" spans="1:45" s="66" customFormat="1" ht="25.5" x14ac:dyDescent="0.2">
      <c r="A175" s="30"/>
      <c r="B175" s="22">
        <v>89512</v>
      </c>
      <c r="C175" s="223"/>
      <c r="D175" s="68" t="s">
        <v>94</v>
      </c>
      <c r="E175" s="14" t="s">
        <v>35</v>
      </c>
      <c r="F175" s="170">
        <v>20.96</v>
      </c>
      <c r="G175" s="38">
        <v>66.739999999999995</v>
      </c>
      <c r="H175" s="38">
        <f t="shared" si="34"/>
        <v>84.19</v>
      </c>
      <c r="I175" s="20">
        <f>F175*H175</f>
        <v>1764.62</v>
      </c>
      <c r="J175" s="124">
        <f>I175/$I$195</f>
        <v>5.3600000000000002E-3</v>
      </c>
      <c r="K175" s="131"/>
      <c r="L175" s="90"/>
      <c r="M175" s="132"/>
      <c r="N175" s="132"/>
      <c r="O175" s="132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</row>
    <row r="176" spans="1:45" s="66" customFormat="1" ht="25.5" x14ac:dyDescent="0.2">
      <c r="A176" s="30"/>
      <c r="B176" s="22">
        <v>89580</v>
      </c>
      <c r="C176" s="223"/>
      <c r="D176" s="68" t="s">
        <v>93</v>
      </c>
      <c r="E176" s="14" t="s">
        <v>35</v>
      </c>
      <c r="F176" s="170">
        <v>28.45</v>
      </c>
      <c r="G176" s="38">
        <v>93.05</v>
      </c>
      <c r="H176" s="38">
        <f t="shared" si="34"/>
        <v>117.38</v>
      </c>
      <c r="I176" s="20">
        <f>F176*H176</f>
        <v>3339.46</v>
      </c>
      <c r="J176" s="124">
        <f>I176/$I$195</f>
        <v>1.0149999999999999E-2</v>
      </c>
      <c r="K176" s="131"/>
      <c r="L176" s="90"/>
      <c r="M176" s="132"/>
      <c r="N176" s="132"/>
      <c r="O176" s="132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</row>
    <row r="177" spans="1:45" s="66" customFormat="1" x14ac:dyDescent="0.2">
      <c r="A177" s="30"/>
      <c r="B177" s="22"/>
      <c r="C177" s="236"/>
      <c r="D177" s="201"/>
      <c r="E177" s="201"/>
      <c r="F177" s="201"/>
      <c r="G177" s="84"/>
      <c r="H177" s="240" t="s">
        <v>63</v>
      </c>
      <c r="I177" s="56">
        <f>SUM(I174:I176)</f>
        <v>7239.44</v>
      </c>
      <c r="J177" s="123">
        <f>I177/$I$195</f>
        <v>2.1999999999999999E-2</v>
      </c>
      <c r="K177" s="131"/>
      <c r="L177" s="90"/>
      <c r="M177" s="132"/>
      <c r="N177" s="132"/>
      <c r="O177" s="132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</row>
    <row r="178" spans="1:45" s="66" customFormat="1" ht="13.5" thickBot="1" x14ac:dyDescent="0.25">
      <c r="A178" s="30"/>
      <c r="B178" s="22"/>
      <c r="C178" s="217"/>
      <c r="D178" s="86"/>
      <c r="E178" s="86"/>
      <c r="F178" s="86"/>
      <c r="G178" s="102"/>
      <c r="H178" s="86"/>
      <c r="I178" s="103"/>
      <c r="J178" s="45"/>
      <c r="K178" s="131"/>
      <c r="L178" s="90"/>
      <c r="M178" s="132"/>
      <c r="N178" s="132"/>
      <c r="O178" s="132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</row>
    <row r="179" spans="1:45" s="32" customFormat="1" ht="13.5" thickBot="1" x14ac:dyDescent="0.25">
      <c r="A179" s="30"/>
      <c r="B179" s="22"/>
      <c r="C179" s="202" t="s">
        <v>44</v>
      </c>
      <c r="D179" s="272" t="s">
        <v>242</v>
      </c>
      <c r="E179" s="273"/>
      <c r="F179" s="273"/>
      <c r="G179" s="273"/>
      <c r="H179" s="273"/>
      <c r="I179" s="274"/>
      <c r="J179" s="47"/>
      <c r="K179" s="130"/>
      <c r="L179" s="90"/>
      <c r="M179" s="132"/>
      <c r="N179" s="132"/>
      <c r="O179" s="13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</row>
    <row r="180" spans="1:45" s="32" customFormat="1" ht="25.5" x14ac:dyDescent="0.2">
      <c r="A180" s="30"/>
      <c r="B180" s="22">
        <v>96624</v>
      </c>
      <c r="C180" s="200" t="s">
        <v>230</v>
      </c>
      <c r="D180" s="12" t="s">
        <v>36</v>
      </c>
      <c r="E180" s="21" t="s">
        <v>34</v>
      </c>
      <c r="F180" s="167">
        <v>3.5</v>
      </c>
      <c r="G180" s="38">
        <v>107.95</v>
      </c>
      <c r="H180" s="38">
        <f t="shared" ref="H180:H182" si="35">TRUNC((G180*(1+$I$6)),2)</f>
        <v>136.16999999999999</v>
      </c>
      <c r="I180" s="20">
        <f>F180*H180</f>
        <v>476.6</v>
      </c>
      <c r="J180" s="124">
        <f>I180/$I$195</f>
        <v>1.4499999999999999E-3</v>
      </c>
      <c r="K180" s="130"/>
      <c r="L180" s="90"/>
      <c r="M180" s="132"/>
      <c r="N180" s="132"/>
      <c r="O180" s="13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</row>
    <row r="181" spans="1:45" s="32" customFormat="1" ht="25.5" x14ac:dyDescent="0.2">
      <c r="A181" s="30"/>
      <c r="B181" s="22">
        <v>94991</v>
      </c>
      <c r="C181" s="200" t="s">
        <v>231</v>
      </c>
      <c r="D181" s="13" t="s">
        <v>197</v>
      </c>
      <c r="E181" s="21" t="s">
        <v>34</v>
      </c>
      <c r="F181" s="167">
        <v>4.2</v>
      </c>
      <c r="G181" s="38">
        <v>582.57000000000005</v>
      </c>
      <c r="H181" s="38">
        <f t="shared" si="35"/>
        <v>734.91</v>
      </c>
      <c r="I181" s="20">
        <f>F181*H181</f>
        <v>3086.62</v>
      </c>
      <c r="J181" s="124">
        <f>I181/$I$195</f>
        <v>9.3799999999999994E-3</v>
      </c>
      <c r="K181" s="130"/>
      <c r="L181" s="90"/>
      <c r="M181" s="132"/>
      <c r="N181" s="132"/>
      <c r="O181" s="13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</row>
    <row r="182" spans="1:45" s="32" customFormat="1" ht="38.25" x14ac:dyDescent="0.2">
      <c r="A182" s="30"/>
      <c r="B182" s="22">
        <v>102491</v>
      </c>
      <c r="C182" s="200" t="s">
        <v>232</v>
      </c>
      <c r="D182" s="13" t="s">
        <v>198</v>
      </c>
      <c r="E182" s="21" t="s">
        <v>32</v>
      </c>
      <c r="F182" s="167">
        <v>70</v>
      </c>
      <c r="G182" s="38">
        <v>15.88</v>
      </c>
      <c r="H182" s="38">
        <f t="shared" si="35"/>
        <v>20.03</v>
      </c>
      <c r="I182" s="20">
        <f>F182*H182</f>
        <v>1402.1</v>
      </c>
      <c r="J182" s="124"/>
      <c r="K182" s="130"/>
      <c r="L182" s="90"/>
      <c r="M182" s="132"/>
      <c r="N182" s="132"/>
      <c r="O182" s="13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</row>
    <row r="183" spans="1:45" s="32" customFormat="1" x14ac:dyDescent="0.2">
      <c r="A183" s="30"/>
      <c r="B183" s="22"/>
      <c r="C183" s="236"/>
      <c r="D183" s="201"/>
      <c r="E183" s="201"/>
      <c r="F183" s="201"/>
      <c r="G183" s="84"/>
      <c r="H183" s="240" t="s">
        <v>194</v>
      </c>
      <c r="I183" s="56">
        <f>SUM(I180:I182)</f>
        <v>4965.32</v>
      </c>
      <c r="J183" s="123">
        <f>I183/$I$195</f>
        <v>1.5089999999999999E-2</v>
      </c>
      <c r="K183" s="130"/>
      <c r="L183" s="90"/>
      <c r="M183" s="132"/>
      <c r="N183" s="132"/>
      <c r="O183" s="13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</row>
    <row r="184" spans="1:45" s="32" customFormat="1" ht="13.5" thickBot="1" x14ac:dyDescent="0.25">
      <c r="A184" s="30"/>
      <c r="B184" s="22"/>
      <c r="C184" s="217"/>
      <c r="D184" s="86"/>
      <c r="E184" s="86"/>
      <c r="F184" s="86"/>
      <c r="G184" s="102"/>
      <c r="H184" s="86"/>
      <c r="I184" s="103"/>
      <c r="J184" s="45"/>
      <c r="K184" s="130"/>
      <c r="L184" s="90"/>
      <c r="M184" s="132"/>
      <c r="N184" s="132"/>
      <c r="O184" s="13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</row>
    <row r="185" spans="1:45" s="32" customFormat="1" ht="13.5" thickBot="1" x14ac:dyDescent="0.25">
      <c r="A185" s="30"/>
      <c r="B185" s="22"/>
      <c r="C185" s="202" t="s">
        <v>45</v>
      </c>
      <c r="D185" s="272" t="s">
        <v>41</v>
      </c>
      <c r="E185" s="273"/>
      <c r="F185" s="273"/>
      <c r="G185" s="273"/>
      <c r="H185" s="273"/>
      <c r="I185" s="274"/>
      <c r="J185" s="47"/>
      <c r="K185" s="130"/>
      <c r="L185" s="90"/>
      <c r="M185" s="132"/>
      <c r="N185" s="132"/>
      <c r="O185" s="13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</row>
    <row r="186" spans="1:45" s="32" customFormat="1" ht="38.25" x14ac:dyDescent="0.2">
      <c r="A186" s="30"/>
      <c r="B186" s="22" t="s">
        <v>291</v>
      </c>
      <c r="C186" s="221"/>
      <c r="D186" s="65" t="s">
        <v>103</v>
      </c>
      <c r="E186" s="21" t="s">
        <v>33</v>
      </c>
      <c r="F186" s="167">
        <v>1</v>
      </c>
      <c r="G186" s="38">
        <v>21.5</v>
      </c>
      <c r="H186" s="38">
        <f t="shared" ref="H186:H187" si="36">TRUNC((G186*(1+$I$6)),2)</f>
        <v>27.12</v>
      </c>
      <c r="I186" s="20">
        <f>F186*H186</f>
        <v>27.12</v>
      </c>
      <c r="J186" s="124">
        <f>I186/$I$195</f>
        <v>8.0000000000000007E-5</v>
      </c>
      <c r="K186" s="130"/>
      <c r="L186" s="90"/>
      <c r="M186" s="132"/>
      <c r="N186" s="132"/>
      <c r="O186" s="13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</row>
    <row r="187" spans="1:45" s="32" customFormat="1" x14ac:dyDescent="0.2">
      <c r="A187" s="30"/>
      <c r="B187" s="22">
        <v>101908</v>
      </c>
      <c r="C187" s="221"/>
      <c r="D187" s="13" t="s">
        <v>42</v>
      </c>
      <c r="E187" s="21" t="s">
        <v>33</v>
      </c>
      <c r="F187" s="167">
        <v>1</v>
      </c>
      <c r="G187" s="38">
        <v>157.52000000000001</v>
      </c>
      <c r="H187" s="38">
        <f t="shared" si="36"/>
        <v>198.71</v>
      </c>
      <c r="I187" s="20">
        <f>F187*H187</f>
        <v>198.71</v>
      </c>
      <c r="J187" s="124">
        <f>I187/$I$195</f>
        <v>5.9999999999999995E-4</v>
      </c>
      <c r="K187" s="130"/>
      <c r="L187" s="90"/>
      <c r="M187" s="132"/>
      <c r="N187" s="132"/>
      <c r="O187" s="13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</row>
    <row r="188" spans="1:45" s="32" customFormat="1" x14ac:dyDescent="0.2">
      <c r="A188" s="33"/>
      <c r="B188" s="22"/>
      <c r="C188" s="236"/>
      <c r="D188" s="201"/>
      <c r="E188" s="201"/>
      <c r="F188" s="201"/>
      <c r="G188" s="84"/>
      <c r="H188" s="240" t="s">
        <v>62</v>
      </c>
      <c r="I188" s="56">
        <f>SUM(I186:I187)</f>
        <v>225.83</v>
      </c>
      <c r="J188" s="123">
        <f>I188/$I$195</f>
        <v>6.8999999999999997E-4</v>
      </c>
      <c r="K188" s="130"/>
      <c r="L188" s="92"/>
      <c r="M188" s="91"/>
      <c r="N188" s="91"/>
      <c r="O188" s="91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</row>
    <row r="189" spans="1:45" s="32" customFormat="1" ht="13.5" thickBot="1" x14ac:dyDescent="0.25">
      <c r="A189" s="33"/>
      <c r="B189" s="22"/>
      <c r="C189" s="216"/>
      <c r="D189" s="78"/>
      <c r="E189" s="78"/>
      <c r="F189" s="78"/>
      <c r="G189" s="104"/>
      <c r="H189" s="78"/>
      <c r="I189" s="106"/>
      <c r="J189" s="82"/>
      <c r="K189" s="130"/>
      <c r="L189" s="92"/>
      <c r="M189" s="91"/>
      <c r="N189" s="91"/>
      <c r="O189" s="91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</row>
    <row r="190" spans="1:45" s="32" customFormat="1" ht="13.5" thickBot="1" x14ac:dyDescent="0.25">
      <c r="A190" s="33"/>
      <c r="B190" s="22"/>
      <c r="C190" s="202" t="s">
        <v>46</v>
      </c>
      <c r="D190" s="272" t="s">
        <v>56</v>
      </c>
      <c r="E190" s="273"/>
      <c r="F190" s="273"/>
      <c r="G190" s="273"/>
      <c r="H190" s="273"/>
      <c r="I190" s="274"/>
      <c r="J190" s="47"/>
      <c r="K190" s="130"/>
      <c r="L190" s="92"/>
      <c r="M190" s="91"/>
      <c r="N190" s="91"/>
      <c r="O190" s="91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</row>
    <row r="191" spans="1:45" s="32" customFormat="1" ht="25.5" x14ac:dyDescent="0.2">
      <c r="A191" s="33"/>
      <c r="B191" s="22">
        <v>10849</v>
      </c>
      <c r="C191" s="200" t="s">
        <v>199</v>
      </c>
      <c r="D191" s="13" t="s">
        <v>57</v>
      </c>
      <c r="E191" s="21" t="s">
        <v>33</v>
      </c>
      <c r="F191" s="55">
        <v>1</v>
      </c>
      <c r="G191" s="38">
        <v>1481.16</v>
      </c>
      <c r="H191" s="38">
        <f t="shared" ref="H191:H192" si="37">TRUNC((G191*(1+$I$6)),2)</f>
        <v>1868.48</v>
      </c>
      <c r="I191" s="20">
        <f>F191*H191</f>
        <v>1868.48</v>
      </c>
      <c r="J191" s="124">
        <f>I191/$I$195</f>
        <v>5.6800000000000002E-3</v>
      </c>
      <c r="K191" s="130"/>
      <c r="L191" s="92"/>
      <c r="M191" s="91"/>
      <c r="N191" s="91"/>
      <c r="O191" s="91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</row>
    <row r="192" spans="1:45" s="32" customFormat="1" x14ac:dyDescent="0.2">
      <c r="A192" s="33"/>
      <c r="B192" s="22" t="s">
        <v>70</v>
      </c>
      <c r="C192" s="200" t="s">
        <v>200</v>
      </c>
      <c r="D192" s="13" t="s">
        <v>58</v>
      </c>
      <c r="E192" s="55" t="s">
        <v>32</v>
      </c>
      <c r="F192" s="55">
        <v>222.88</v>
      </c>
      <c r="G192" s="38">
        <v>2.61</v>
      </c>
      <c r="H192" s="38">
        <f t="shared" si="37"/>
        <v>3.29</v>
      </c>
      <c r="I192" s="20">
        <f>F192*H192</f>
        <v>733.28</v>
      </c>
      <c r="J192" s="124">
        <f>I192/$I$195</f>
        <v>2.2300000000000002E-3</v>
      </c>
      <c r="K192" s="130"/>
      <c r="L192" s="92"/>
      <c r="M192" s="91"/>
      <c r="N192" s="91"/>
      <c r="O192" s="91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</row>
    <row r="193" spans="1:49" s="32" customFormat="1" x14ac:dyDescent="0.2">
      <c r="A193" s="33"/>
      <c r="B193" s="22"/>
      <c r="C193" s="275" t="s">
        <v>238</v>
      </c>
      <c r="D193" s="275"/>
      <c r="E193" s="275"/>
      <c r="F193" s="275"/>
      <c r="G193" s="275"/>
      <c r="H193" s="275"/>
      <c r="I193" s="98">
        <f>SUM(I191:I192)</f>
        <v>2601.7600000000002</v>
      </c>
      <c r="J193" s="123">
        <f>I193/$I$195</f>
        <v>7.9100000000000004E-3</v>
      </c>
      <c r="K193" s="130"/>
      <c r="L193" s="92"/>
      <c r="M193" s="91"/>
      <c r="N193" s="91"/>
      <c r="O193" s="91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</row>
    <row r="194" spans="1:49" s="32" customFormat="1" x14ac:dyDescent="0.2">
      <c r="A194" s="30"/>
      <c r="B194" s="58"/>
      <c r="C194" s="225"/>
      <c r="D194" s="59"/>
      <c r="E194" s="60"/>
      <c r="F194" s="171"/>
      <c r="G194" s="73"/>
      <c r="H194" s="192"/>
      <c r="I194" s="62"/>
      <c r="J194" s="43"/>
      <c r="K194" s="130"/>
      <c r="L194" s="92"/>
      <c r="M194" s="91"/>
      <c r="N194" s="91"/>
      <c r="O194" s="91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</row>
    <row r="195" spans="1:49" s="32" customFormat="1" ht="15.75" x14ac:dyDescent="0.2">
      <c r="A195" s="30"/>
      <c r="B195" s="58"/>
      <c r="C195" s="226"/>
      <c r="D195" s="99"/>
      <c r="E195" s="99"/>
      <c r="F195" s="99"/>
      <c r="G195" s="100"/>
      <c r="H195" s="193" t="s">
        <v>195</v>
      </c>
      <c r="I195" s="101">
        <f>I15+I29+I33+I126+I135+I149+I171+I177+I183+I188+I193</f>
        <v>329020.98</v>
      </c>
      <c r="J195" s="43">
        <f>SUM(J15,J29,J33,J126,J135,J149,J171,J183,J188,J193,J177)</f>
        <v>1</v>
      </c>
      <c r="K195" s="130"/>
      <c r="L195" s="135"/>
      <c r="M195" s="91"/>
      <c r="N195" s="91"/>
      <c r="O195" s="91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</row>
    <row r="196" spans="1:49" s="32" customFormat="1" x14ac:dyDescent="0.2">
      <c r="A196" s="30"/>
      <c r="B196" s="58"/>
      <c r="C196" s="225"/>
      <c r="D196" s="59"/>
      <c r="E196" s="60"/>
      <c r="F196" s="171"/>
      <c r="G196" s="73"/>
      <c r="H196" s="192"/>
      <c r="I196" s="62"/>
      <c r="J196" s="43"/>
      <c r="K196" s="130"/>
      <c r="L196" s="164"/>
      <c r="M196" s="91"/>
      <c r="N196" s="91"/>
      <c r="O196" s="91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</row>
    <row r="197" spans="1:49" s="32" customFormat="1" x14ac:dyDescent="0.2">
      <c r="A197" s="30"/>
      <c r="B197" s="58"/>
      <c r="C197" s="225"/>
      <c r="D197" s="59"/>
      <c r="E197" s="60"/>
      <c r="F197" s="171"/>
      <c r="G197" s="73"/>
      <c r="H197" s="192"/>
      <c r="I197" s="62"/>
      <c r="J197" s="43"/>
      <c r="K197" s="130"/>
      <c r="L197" s="92"/>
      <c r="M197" s="91"/>
      <c r="N197" s="91"/>
      <c r="O197" s="91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</row>
    <row r="198" spans="1:49" s="32" customFormat="1" x14ac:dyDescent="0.2">
      <c r="A198" s="30"/>
      <c r="B198" s="58"/>
      <c r="C198" s="225"/>
      <c r="D198" s="59"/>
      <c r="E198" s="60"/>
      <c r="F198" s="171"/>
      <c r="G198" s="73"/>
      <c r="H198" s="192"/>
      <c r="I198" s="62"/>
      <c r="J198" s="43"/>
      <c r="K198" s="130"/>
      <c r="L198" s="92"/>
      <c r="M198" s="91"/>
      <c r="N198" s="91"/>
      <c r="O198" s="91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</row>
    <row r="199" spans="1:49" s="32" customFormat="1" x14ac:dyDescent="0.2">
      <c r="A199" s="30"/>
      <c r="B199" s="58"/>
      <c r="C199" s="225"/>
      <c r="D199" s="59"/>
      <c r="E199" s="60"/>
      <c r="F199" s="171"/>
      <c r="G199" s="73"/>
      <c r="H199" s="192"/>
      <c r="I199" s="62"/>
      <c r="J199" s="43"/>
      <c r="K199" s="130"/>
      <c r="L199" s="92"/>
      <c r="M199" s="91"/>
      <c r="N199" s="91"/>
      <c r="O199" s="91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</row>
    <row r="200" spans="1:49" s="32" customFormat="1" x14ac:dyDescent="0.2">
      <c r="A200" s="30"/>
      <c r="B200" s="58"/>
      <c r="C200" s="227"/>
      <c r="D200" s="57"/>
      <c r="E200" s="57"/>
      <c r="F200" s="57"/>
      <c r="G200" s="74"/>
      <c r="H200" s="57"/>
      <c r="I200" s="63"/>
      <c r="J200" s="43"/>
      <c r="K200" s="130"/>
      <c r="L200" s="92"/>
      <c r="M200" s="91"/>
      <c r="N200" s="91"/>
      <c r="O200" s="91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</row>
    <row r="201" spans="1:49" s="32" customFormat="1" x14ac:dyDescent="0.2">
      <c r="A201" s="30"/>
      <c r="B201" s="58"/>
      <c r="C201" s="228"/>
      <c r="D201" s="34" t="s">
        <v>28</v>
      </c>
      <c r="E201" s="37"/>
      <c r="F201" s="172"/>
      <c r="G201" s="75"/>
      <c r="H201" s="194"/>
      <c r="I201" s="48">
        <f t="shared" ref="I201:I207" si="38">IF(B201=0,0,F201*G201)</f>
        <v>0</v>
      </c>
      <c r="J201" s="43"/>
      <c r="K201" s="130"/>
      <c r="L201" s="92"/>
      <c r="M201" s="91"/>
      <c r="N201" s="91"/>
      <c r="O201" s="91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</row>
    <row r="202" spans="1:49" s="32" customFormat="1" x14ac:dyDescent="0.2">
      <c r="A202" s="30"/>
      <c r="B202" s="58"/>
      <c r="C202" s="228"/>
      <c r="D202" s="35" t="s">
        <v>60</v>
      </c>
      <c r="E202" s="37"/>
      <c r="F202" s="172"/>
      <c r="G202" s="75"/>
      <c r="H202" s="194"/>
      <c r="I202" s="48">
        <f t="shared" si="38"/>
        <v>0</v>
      </c>
      <c r="J202" s="43"/>
      <c r="K202" s="130"/>
      <c r="L202" s="92"/>
      <c r="M202" s="91"/>
      <c r="N202" s="91"/>
      <c r="O202" s="91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</row>
    <row r="203" spans="1:49" s="32" customFormat="1" x14ac:dyDescent="0.2">
      <c r="A203" s="30"/>
      <c r="B203" s="58"/>
      <c r="C203" s="228"/>
      <c r="D203" s="107" t="s">
        <v>61</v>
      </c>
      <c r="E203" s="37"/>
      <c r="F203" s="172"/>
      <c r="G203" s="75"/>
      <c r="H203" s="194"/>
      <c r="I203" s="48">
        <f t="shared" si="38"/>
        <v>0</v>
      </c>
      <c r="J203" s="43"/>
      <c r="K203" s="130"/>
      <c r="L203" s="92"/>
      <c r="M203" s="91"/>
      <c r="N203" s="91"/>
      <c r="O203" s="91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</row>
    <row r="204" spans="1:49" s="32" customFormat="1" x14ac:dyDescent="0.2">
      <c r="A204" s="30"/>
      <c r="B204" s="58"/>
      <c r="C204" s="228"/>
      <c r="D204" s="107" t="s">
        <v>29</v>
      </c>
      <c r="E204" s="37"/>
      <c r="F204" s="172"/>
      <c r="G204" s="75"/>
      <c r="H204" s="194"/>
      <c r="I204" s="48">
        <f t="shared" si="38"/>
        <v>0</v>
      </c>
      <c r="J204" s="43"/>
      <c r="K204" s="130"/>
      <c r="L204" s="92"/>
      <c r="M204" s="91"/>
      <c r="N204" s="91"/>
      <c r="O204" s="91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</row>
    <row r="205" spans="1:49" s="32" customFormat="1" x14ac:dyDescent="0.2">
      <c r="A205" s="30"/>
      <c r="B205" s="61"/>
      <c r="C205" s="224"/>
      <c r="D205" s="36"/>
      <c r="E205" s="36"/>
      <c r="F205" s="173"/>
      <c r="G205" s="76"/>
      <c r="H205" s="195"/>
      <c r="I205" s="49">
        <f t="shared" si="38"/>
        <v>0</v>
      </c>
      <c r="J205" s="97"/>
      <c r="K205" s="130"/>
      <c r="L205" s="92"/>
      <c r="M205" s="91"/>
      <c r="N205" s="91"/>
      <c r="O205" s="91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</row>
    <row r="206" spans="1:49" s="32" customFormat="1" x14ac:dyDescent="0.2">
      <c r="A206" s="33"/>
      <c r="B206" s="80"/>
      <c r="C206" s="229"/>
      <c r="D206" s="87"/>
      <c r="E206" s="87"/>
      <c r="F206" s="172"/>
      <c r="G206" s="75"/>
      <c r="H206" s="194"/>
      <c r="I206" s="88">
        <f t="shared" si="38"/>
        <v>0</v>
      </c>
      <c r="J206" s="89"/>
      <c r="K206" s="91"/>
      <c r="L206" s="92"/>
      <c r="M206" s="91"/>
      <c r="N206" s="91"/>
      <c r="O206" s="91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</row>
    <row r="207" spans="1:49" x14ac:dyDescent="0.2">
      <c r="B207" s="80"/>
      <c r="C207" s="229"/>
      <c r="D207" s="87"/>
      <c r="E207" s="87"/>
      <c r="F207" s="172"/>
      <c r="G207" s="75"/>
      <c r="H207" s="194"/>
      <c r="I207" s="88">
        <f t="shared" si="38"/>
        <v>0</v>
      </c>
      <c r="J207" s="94"/>
      <c r="K207" s="95"/>
      <c r="AT207" s="95"/>
      <c r="AU207" s="95"/>
      <c r="AV207" s="95"/>
      <c r="AW207" s="95"/>
    </row>
    <row r="208" spans="1:49" x14ac:dyDescent="0.2">
      <c r="B208" s="110"/>
      <c r="C208" s="229"/>
      <c r="D208" s="125"/>
      <c r="E208" s="60"/>
      <c r="F208" s="174"/>
      <c r="G208" s="112"/>
      <c r="H208" s="196"/>
      <c r="I208" s="96"/>
      <c r="J208" s="94"/>
      <c r="K208" s="95"/>
      <c r="AT208" s="95"/>
      <c r="AU208" s="95"/>
      <c r="AV208" s="95"/>
      <c r="AW208" s="95"/>
    </row>
    <row r="209" spans="1:49" x14ac:dyDescent="0.2">
      <c r="B209" s="110"/>
      <c r="C209" s="229"/>
      <c r="D209" s="111"/>
      <c r="E209" s="60"/>
      <c r="F209" s="174"/>
      <c r="G209" s="112"/>
      <c r="H209" s="196"/>
      <c r="I209" s="96"/>
      <c r="J209" s="94"/>
      <c r="K209" s="95"/>
      <c r="AT209" s="95"/>
      <c r="AU209" s="95"/>
      <c r="AV209" s="95"/>
      <c r="AW209" s="95"/>
    </row>
    <row r="210" spans="1:49" x14ac:dyDescent="0.2">
      <c r="B210" s="110"/>
      <c r="C210" s="229"/>
      <c r="D210" s="111"/>
      <c r="E210" s="60"/>
      <c r="F210" s="174"/>
      <c r="G210" s="112"/>
      <c r="H210" s="196"/>
      <c r="I210" s="96"/>
      <c r="J210" s="94"/>
      <c r="K210" s="95"/>
      <c r="AT210" s="95"/>
      <c r="AU210" s="95"/>
      <c r="AV210" s="95"/>
      <c r="AW210" s="95"/>
    </row>
    <row r="211" spans="1:49" x14ac:dyDescent="0.2">
      <c r="B211" s="113"/>
      <c r="C211" s="219"/>
      <c r="D211" s="114"/>
      <c r="E211" s="165"/>
      <c r="F211" s="175"/>
      <c r="G211" s="115"/>
      <c r="H211" s="197"/>
    </row>
    <row r="212" spans="1:49" x14ac:dyDescent="0.2">
      <c r="B212" s="113"/>
      <c r="C212" s="219"/>
      <c r="D212" s="114"/>
      <c r="E212" s="165"/>
      <c r="F212" s="175"/>
      <c r="G212" s="115"/>
      <c r="H212" s="197"/>
    </row>
    <row r="213" spans="1:49" x14ac:dyDescent="0.2">
      <c r="B213" s="113"/>
      <c r="C213" s="219"/>
      <c r="D213" s="114"/>
      <c r="E213" s="165"/>
      <c r="F213" s="175"/>
      <c r="G213" s="115"/>
      <c r="H213" s="197"/>
    </row>
    <row r="214" spans="1:49" x14ac:dyDescent="0.2">
      <c r="B214" s="113"/>
      <c r="C214" s="219"/>
      <c r="D214" s="114"/>
      <c r="E214" s="165"/>
      <c r="F214" s="175"/>
      <c r="G214" s="115"/>
      <c r="H214" s="197"/>
    </row>
    <row r="215" spans="1:49" x14ac:dyDescent="0.2">
      <c r="B215" s="113"/>
      <c r="C215" s="219"/>
      <c r="D215" s="114"/>
      <c r="E215" s="165"/>
      <c r="F215" s="175"/>
      <c r="G215" s="115"/>
      <c r="H215" s="197"/>
    </row>
    <row r="216" spans="1:49" s="50" customFormat="1" x14ac:dyDescent="0.2">
      <c r="A216" s="1"/>
      <c r="B216" s="113"/>
      <c r="C216" s="219"/>
      <c r="D216" s="114"/>
      <c r="E216" s="165"/>
      <c r="F216" s="175"/>
      <c r="G216" s="115"/>
      <c r="H216" s="197"/>
      <c r="J216" s="44"/>
      <c r="K216" s="2"/>
      <c r="L216" s="157"/>
      <c r="M216" s="158"/>
      <c r="N216" s="157"/>
      <c r="O216" s="159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2"/>
      <c r="AU216" s="2"/>
      <c r="AV216" s="2"/>
      <c r="AW216" s="2"/>
    </row>
    <row r="217" spans="1:49" s="50" customFormat="1" x14ac:dyDescent="0.2">
      <c r="A217" s="1"/>
      <c r="B217" s="113"/>
      <c r="C217" s="219"/>
      <c r="D217" s="114"/>
      <c r="E217" s="165"/>
      <c r="F217" s="175"/>
      <c r="G217" s="115"/>
      <c r="H217" s="197"/>
      <c r="J217" s="44"/>
      <c r="K217" s="2"/>
      <c r="L217" s="157"/>
      <c r="M217" s="158"/>
      <c r="N217" s="157"/>
      <c r="O217" s="159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2"/>
      <c r="AU217" s="2"/>
      <c r="AV217" s="2"/>
      <c r="AW217" s="2"/>
    </row>
    <row r="218" spans="1:49" s="50" customFormat="1" x14ac:dyDescent="0.2">
      <c r="A218" s="1"/>
      <c r="B218" s="113"/>
      <c r="C218" s="219"/>
      <c r="D218" s="114"/>
      <c r="E218" s="165"/>
      <c r="F218" s="175"/>
      <c r="G218" s="115"/>
      <c r="H218" s="197"/>
      <c r="J218" s="44"/>
      <c r="K218" s="2"/>
      <c r="L218" s="157"/>
      <c r="M218" s="158"/>
      <c r="N218" s="157"/>
      <c r="O218" s="159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2"/>
      <c r="AU218" s="2"/>
      <c r="AV218" s="2"/>
      <c r="AW218" s="2"/>
    </row>
    <row r="219" spans="1:49" s="50" customFormat="1" x14ac:dyDescent="0.2">
      <c r="A219" s="1"/>
      <c r="B219" s="113"/>
      <c r="C219" s="219"/>
      <c r="D219" s="114"/>
      <c r="E219" s="165"/>
      <c r="F219" s="175"/>
      <c r="G219" s="115"/>
      <c r="H219" s="197"/>
      <c r="J219" s="44"/>
      <c r="K219" s="2"/>
      <c r="L219" s="157"/>
      <c r="M219" s="158"/>
      <c r="N219" s="157"/>
      <c r="O219" s="159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2"/>
      <c r="AU219" s="2"/>
      <c r="AV219" s="2"/>
      <c r="AW219" s="2"/>
    </row>
    <row r="220" spans="1:49" s="50" customFormat="1" x14ac:dyDescent="0.2">
      <c r="A220" s="1"/>
      <c r="B220" s="113"/>
      <c r="C220" s="219"/>
      <c r="D220" s="114"/>
      <c r="E220" s="165"/>
      <c r="F220" s="175"/>
      <c r="G220" s="115"/>
      <c r="H220" s="197"/>
      <c r="J220" s="44"/>
      <c r="K220" s="2"/>
      <c r="L220" s="157"/>
      <c r="M220" s="158"/>
      <c r="N220" s="157"/>
      <c r="O220" s="159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2"/>
      <c r="AU220" s="2"/>
      <c r="AV220" s="2"/>
      <c r="AW220" s="2"/>
    </row>
    <row r="221" spans="1:49" s="50" customFormat="1" x14ac:dyDescent="0.2">
      <c r="A221" s="1"/>
      <c r="B221" s="113"/>
      <c r="C221" s="219"/>
      <c r="D221" s="114"/>
      <c r="E221" s="165"/>
      <c r="F221" s="175"/>
      <c r="G221" s="115"/>
      <c r="H221" s="197"/>
      <c r="J221" s="44"/>
      <c r="K221" s="2"/>
      <c r="L221" s="157"/>
      <c r="M221" s="158"/>
      <c r="N221" s="157"/>
      <c r="O221" s="159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2"/>
      <c r="AU221" s="2"/>
      <c r="AV221" s="2"/>
      <c r="AW221" s="2"/>
    </row>
    <row r="222" spans="1:49" s="50" customFormat="1" x14ac:dyDescent="0.2">
      <c r="A222" s="1"/>
      <c r="B222" s="113"/>
      <c r="C222" s="219"/>
      <c r="D222" s="114"/>
      <c r="E222" s="165"/>
      <c r="F222" s="175"/>
      <c r="G222" s="115"/>
      <c r="H222" s="197"/>
      <c r="J222" s="44"/>
      <c r="K222" s="2"/>
      <c r="L222" s="157"/>
      <c r="M222" s="158"/>
      <c r="N222" s="157"/>
      <c r="O222" s="159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2"/>
      <c r="AU222" s="2"/>
      <c r="AV222" s="2"/>
      <c r="AW222" s="2"/>
    </row>
    <row r="223" spans="1:49" s="50" customFormat="1" x14ac:dyDescent="0.2">
      <c r="A223" s="1"/>
      <c r="B223" s="113"/>
      <c r="C223" s="219"/>
      <c r="D223" s="114"/>
      <c r="E223" s="165"/>
      <c r="F223" s="175"/>
      <c r="G223" s="115"/>
      <c r="H223" s="197"/>
      <c r="J223" s="44"/>
      <c r="K223" s="2"/>
      <c r="L223" s="157"/>
      <c r="M223" s="158"/>
      <c r="N223" s="157"/>
      <c r="O223" s="159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2"/>
      <c r="AU223" s="2"/>
      <c r="AV223" s="2"/>
      <c r="AW223" s="2"/>
    </row>
    <row r="224" spans="1:49" s="50" customFormat="1" x14ac:dyDescent="0.2">
      <c r="A224" s="1"/>
      <c r="B224" s="113"/>
      <c r="C224" s="219"/>
      <c r="D224" s="114"/>
      <c r="E224" s="165"/>
      <c r="F224" s="175"/>
      <c r="G224" s="115"/>
      <c r="H224" s="197"/>
      <c r="J224" s="44"/>
      <c r="K224" s="2"/>
      <c r="L224" s="157"/>
      <c r="M224" s="158"/>
      <c r="N224" s="157"/>
      <c r="O224" s="159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2"/>
      <c r="AU224" s="2"/>
      <c r="AV224" s="2"/>
      <c r="AW224" s="2"/>
    </row>
    <row r="225" spans="1:49" s="50" customFormat="1" x14ac:dyDescent="0.2">
      <c r="A225" s="1"/>
      <c r="B225" s="113"/>
      <c r="C225" s="219"/>
      <c r="D225" s="114"/>
      <c r="E225" s="165"/>
      <c r="F225" s="175"/>
      <c r="G225" s="115"/>
      <c r="H225" s="197"/>
      <c r="J225" s="44"/>
      <c r="K225" s="2"/>
      <c r="L225" s="157"/>
      <c r="M225" s="158"/>
      <c r="N225" s="157"/>
      <c r="O225" s="159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2"/>
      <c r="AU225" s="2"/>
      <c r="AV225" s="2"/>
      <c r="AW225" s="2"/>
    </row>
    <row r="226" spans="1:49" s="50" customFormat="1" x14ac:dyDescent="0.2">
      <c r="A226" s="1"/>
      <c r="B226" s="113"/>
      <c r="C226" s="219"/>
      <c r="D226" s="114"/>
      <c r="E226" s="165"/>
      <c r="F226" s="175"/>
      <c r="G226" s="115"/>
      <c r="H226" s="197"/>
      <c r="J226" s="44"/>
      <c r="K226" s="2"/>
      <c r="L226" s="157"/>
      <c r="M226" s="158"/>
      <c r="N226" s="157"/>
      <c r="O226" s="159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2"/>
      <c r="AU226" s="2"/>
      <c r="AV226" s="2"/>
      <c r="AW226" s="2"/>
    </row>
    <row r="227" spans="1:49" s="50" customFormat="1" x14ac:dyDescent="0.2">
      <c r="A227" s="1"/>
      <c r="B227" s="113"/>
      <c r="C227" s="219"/>
      <c r="D227" s="114"/>
      <c r="E227" s="165"/>
      <c r="F227" s="175"/>
      <c r="G227" s="115"/>
      <c r="H227" s="197"/>
      <c r="J227" s="44"/>
      <c r="K227" s="2"/>
      <c r="L227" s="157"/>
      <c r="M227" s="158"/>
      <c r="N227" s="157"/>
      <c r="O227" s="159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2"/>
      <c r="AU227" s="2"/>
      <c r="AV227" s="2"/>
      <c r="AW227" s="2"/>
    </row>
    <row r="228" spans="1:49" s="50" customFormat="1" x14ac:dyDescent="0.2">
      <c r="A228" s="1"/>
      <c r="B228" s="113"/>
      <c r="C228" s="219"/>
      <c r="D228" s="114"/>
      <c r="E228" s="165"/>
      <c r="F228" s="175"/>
      <c r="G228" s="115"/>
      <c r="H228" s="197"/>
      <c r="J228" s="44"/>
      <c r="K228" s="2"/>
      <c r="L228" s="157"/>
      <c r="M228" s="158"/>
      <c r="N228" s="157"/>
      <c r="O228" s="159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2"/>
      <c r="AU228" s="2"/>
      <c r="AV228" s="2"/>
      <c r="AW228" s="2"/>
    </row>
    <row r="229" spans="1:49" s="50" customFormat="1" x14ac:dyDescent="0.2">
      <c r="A229" s="1"/>
      <c r="B229" s="113"/>
      <c r="C229" s="219"/>
      <c r="D229" s="114"/>
      <c r="E229" s="165"/>
      <c r="F229" s="175"/>
      <c r="G229" s="115"/>
      <c r="H229" s="197"/>
      <c r="J229" s="44"/>
      <c r="K229" s="2"/>
      <c r="L229" s="157"/>
      <c r="M229" s="158"/>
      <c r="N229" s="157"/>
      <c r="O229" s="159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2"/>
      <c r="AU229" s="2"/>
      <c r="AV229" s="2"/>
      <c r="AW229" s="2"/>
    </row>
    <row r="230" spans="1:49" s="50" customFormat="1" x14ac:dyDescent="0.2">
      <c r="A230" s="1"/>
      <c r="B230" s="113"/>
      <c r="C230" s="219"/>
      <c r="D230" s="114"/>
      <c r="E230" s="165"/>
      <c r="F230" s="175"/>
      <c r="G230" s="115"/>
      <c r="H230" s="197"/>
      <c r="J230" s="44"/>
      <c r="K230" s="2"/>
      <c r="L230" s="157"/>
      <c r="M230" s="158"/>
      <c r="N230" s="157"/>
      <c r="O230" s="159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2"/>
      <c r="AU230" s="2"/>
      <c r="AV230" s="2"/>
      <c r="AW230" s="2"/>
    </row>
    <row r="231" spans="1:49" s="50" customFormat="1" x14ac:dyDescent="0.2">
      <c r="A231" s="1"/>
      <c r="B231" s="113"/>
      <c r="C231" s="219"/>
      <c r="D231" s="114"/>
      <c r="E231" s="165"/>
      <c r="F231" s="175"/>
      <c r="G231" s="115"/>
      <c r="H231" s="197"/>
      <c r="J231" s="44"/>
      <c r="K231" s="2"/>
      <c r="L231" s="157"/>
      <c r="M231" s="158"/>
      <c r="N231" s="157"/>
      <c r="O231" s="159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2"/>
      <c r="AU231" s="2"/>
      <c r="AV231" s="2"/>
      <c r="AW231" s="2"/>
    </row>
    <row r="232" spans="1:49" s="50" customFormat="1" x14ac:dyDescent="0.2">
      <c r="A232" s="1"/>
      <c r="B232" s="113"/>
      <c r="C232" s="219"/>
      <c r="D232" s="114"/>
      <c r="E232" s="165"/>
      <c r="F232" s="175"/>
      <c r="G232" s="115"/>
      <c r="H232" s="197"/>
      <c r="J232" s="44"/>
      <c r="K232" s="2"/>
      <c r="L232" s="157"/>
      <c r="M232" s="158"/>
      <c r="N232" s="157"/>
      <c r="O232" s="159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2"/>
      <c r="AU232" s="2"/>
      <c r="AV232" s="2"/>
      <c r="AW232" s="2"/>
    </row>
    <row r="233" spans="1:49" s="50" customFormat="1" x14ac:dyDescent="0.2">
      <c r="A233" s="1"/>
      <c r="B233" s="113"/>
      <c r="C233" s="219"/>
      <c r="D233" s="114"/>
      <c r="E233" s="165"/>
      <c r="F233" s="175"/>
      <c r="G233" s="115"/>
      <c r="H233" s="197"/>
      <c r="J233" s="44"/>
      <c r="K233" s="2"/>
      <c r="L233" s="157"/>
      <c r="M233" s="158"/>
      <c r="N233" s="157"/>
      <c r="O233" s="159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2"/>
      <c r="AU233" s="2"/>
      <c r="AV233" s="2"/>
      <c r="AW233" s="2"/>
    </row>
    <row r="234" spans="1:49" s="50" customFormat="1" x14ac:dyDescent="0.2">
      <c r="A234" s="1"/>
      <c r="B234" s="113"/>
      <c r="C234" s="219"/>
      <c r="D234" s="114"/>
      <c r="E234" s="165"/>
      <c r="F234" s="175"/>
      <c r="G234" s="115"/>
      <c r="H234" s="197"/>
      <c r="J234" s="44"/>
      <c r="K234" s="2"/>
      <c r="L234" s="157"/>
      <c r="M234" s="158"/>
      <c r="N234" s="157"/>
      <c r="O234" s="159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2"/>
      <c r="AU234" s="2"/>
      <c r="AV234" s="2"/>
      <c r="AW234" s="2"/>
    </row>
    <row r="235" spans="1:49" s="50" customFormat="1" x14ac:dyDescent="0.2">
      <c r="A235" s="1"/>
      <c r="B235" s="113"/>
      <c r="C235" s="219"/>
      <c r="D235" s="114"/>
      <c r="E235" s="165"/>
      <c r="F235" s="175"/>
      <c r="G235" s="115"/>
      <c r="H235" s="197"/>
      <c r="J235" s="44"/>
      <c r="K235" s="2"/>
      <c r="L235" s="157"/>
      <c r="M235" s="158"/>
      <c r="N235" s="157"/>
      <c r="O235" s="159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2"/>
      <c r="AU235" s="2"/>
      <c r="AV235" s="2"/>
      <c r="AW235" s="2"/>
    </row>
    <row r="236" spans="1:49" s="50" customFormat="1" x14ac:dyDescent="0.2">
      <c r="A236" s="1"/>
      <c r="B236" s="113"/>
      <c r="C236" s="219"/>
      <c r="D236" s="114"/>
      <c r="E236" s="165"/>
      <c r="F236" s="175"/>
      <c r="G236" s="115"/>
      <c r="H236" s="197"/>
      <c r="J236" s="44"/>
      <c r="K236" s="2"/>
      <c r="L236" s="157"/>
      <c r="M236" s="158"/>
      <c r="N236" s="157"/>
      <c r="O236" s="159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2"/>
      <c r="AU236" s="2"/>
      <c r="AV236" s="2"/>
      <c r="AW236" s="2"/>
    </row>
    <row r="237" spans="1:49" s="50" customFormat="1" x14ac:dyDescent="0.2">
      <c r="A237" s="1"/>
      <c r="B237" s="113"/>
      <c r="C237" s="219"/>
      <c r="D237" s="114"/>
      <c r="E237" s="165"/>
      <c r="F237" s="175"/>
      <c r="G237" s="115"/>
      <c r="H237" s="197"/>
      <c r="J237" s="44"/>
      <c r="K237" s="2"/>
      <c r="L237" s="157"/>
      <c r="M237" s="158"/>
      <c r="N237" s="157"/>
      <c r="O237" s="159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2"/>
      <c r="AU237" s="2"/>
      <c r="AV237" s="2"/>
      <c r="AW237" s="2"/>
    </row>
    <row r="238" spans="1:49" s="50" customFormat="1" x14ac:dyDescent="0.2">
      <c r="A238" s="1"/>
      <c r="B238" s="113"/>
      <c r="C238" s="219"/>
      <c r="D238" s="114"/>
      <c r="E238" s="165"/>
      <c r="F238" s="175"/>
      <c r="G238" s="115"/>
      <c r="H238" s="197"/>
      <c r="J238" s="44"/>
      <c r="K238" s="2"/>
      <c r="L238" s="157"/>
      <c r="M238" s="158"/>
      <c r="N238" s="157"/>
      <c r="O238" s="159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2"/>
      <c r="AU238" s="2"/>
      <c r="AV238" s="2"/>
      <c r="AW238" s="2"/>
    </row>
    <row r="239" spans="1:49" s="50" customFormat="1" x14ac:dyDescent="0.2">
      <c r="A239" s="1"/>
      <c r="B239" s="113"/>
      <c r="C239" s="219"/>
      <c r="D239" s="114"/>
      <c r="E239" s="165"/>
      <c r="F239" s="175"/>
      <c r="G239" s="115"/>
      <c r="H239" s="197"/>
      <c r="J239" s="44"/>
      <c r="K239" s="2"/>
      <c r="L239" s="157"/>
      <c r="M239" s="158"/>
      <c r="N239" s="157"/>
      <c r="O239" s="159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2"/>
      <c r="AU239" s="2"/>
      <c r="AV239" s="2"/>
      <c r="AW239" s="2"/>
    </row>
    <row r="240" spans="1:49" s="50" customFormat="1" x14ac:dyDescent="0.2">
      <c r="A240" s="1"/>
      <c r="B240" s="113"/>
      <c r="C240" s="219"/>
      <c r="D240" s="114"/>
      <c r="E240" s="165"/>
      <c r="F240" s="175"/>
      <c r="G240" s="115"/>
      <c r="H240" s="197"/>
      <c r="J240" s="44"/>
      <c r="K240" s="2"/>
      <c r="L240" s="157"/>
      <c r="M240" s="158"/>
      <c r="N240" s="157"/>
      <c r="O240" s="159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2"/>
      <c r="AU240" s="2"/>
      <c r="AV240" s="2"/>
      <c r="AW240" s="2"/>
    </row>
    <row r="241" spans="1:49" s="50" customFormat="1" x14ac:dyDescent="0.2">
      <c r="A241" s="1"/>
      <c r="B241" s="113"/>
      <c r="C241" s="219"/>
      <c r="D241" s="114"/>
      <c r="E241" s="165"/>
      <c r="F241" s="175"/>
      <c r="G241" s="115"/>
      <c r="H241" s="197"/>
      <c r="J241" s="44"/>
      <c r="K241" s="2"/>
      <c r="L241" s="157"/>
      <c r="M241" s="158"/>
      <c r="N241" s="157"/>
      <c r="O241" s="159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2"/>
      <c r="AU241" s="2"/>
      <c r="AV241" s="2"/>
      <c r="AW241" s="2"/>
    </row>
    <row r="242" spans="1:49" s="50" customFormat="1" x14ac:dyDescent="0.2">
      <c r="A242" s="1"/>
      <c r="B242" s="113"/>
      <c r="C242" s="219"/>
      <c r="D242" s="114"/>
      <c r="E242" s="165"/>
      <c r="F242" s="175"/>
      <c r="G242" s="115"/>
      <c r="H242" s="197"/>
      <c r="J242" s="44"/>
      <c r="K242" s="2"/>
      <c r="L242" s="157"/>
      <c r="M242" s="158"/>
      <c r="N242" s="157"/>
      <c r="O242" s="159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2"/>
      <c r="AU242" s="2"/>
      <c r="AV242" s="2"/>
      <c r="AW242" s="2"/>
    </row>
    <row r="243" spans="1:49" s="50" customFormat="1" x14ac:dyDescent="0.2">
      <c r="A243" s="1"/>
      <c r="B243" s="113"/>
      <c r="C243" s="219"/>
      <c r="D243" s="114"/>
      <c r="E243" s="165"/>
      <c r="F243" s="175"/>
      <c r="G243" s="115"/>
      <c r="H243" s="197"/>
      <c r="J243" s="44"/>
      <c r="K243" s="2"/>
      <c r="L243" s="157"/>
      <c r="M243" s="158"/>
      <c r="N243" s="157"/>
      <c r="O243" s="159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2"/>
      <c r="AU243" s="2"/>
      <c r="AV243" s="2"/>
      <c r="AW243" s="2"/>
    </row>
    <row r="244" spans="1:49" s="50" customFormat="1" x14ac:dyDescent="0.2">
      <c r="A244" s="1"/>
      <c r="B244" s="113"/>
      <c r="C244" s="219"/>
      <c r="D244" s="114"/>
      <c r="E244" s="165"/>
      <c r="F244" s="175"/>
      <c r="G244" s="115"/>
      <c r="H244" s="197"/>
      <c r="J244" s="44"/>
      <c r="K244" s="2"/>
      <c r="L244" s="157"/>
      <c r="M244" s="158"/>
      <c r="N244" s="157"/>
      <c r="O244" s="159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2"/>
      <c r="AU244" s="2"/>
      <c r="AV244" s="2"/>
      <c r="AW244" s="2"/>
    </row>
    <row r="245" spans="1:49" s="50" customFormat="1" x14ac:dyDescent="0.2">
      <c r="A245" s="1"/>
      <c r="B245" s="113"/>
      <c r="C245" s="219"/>
      <c r="D245" s="114"/>
      <c r="E245" s="165"/>
      <c r="F245" s="175"/>
      <c r="G245" s="115"/>
      <c r="H245" s="197"/>
      <c r="J245" s="44"/>
      <c r="K245" s="2"/>
      <c r="L245" s="157"/>
      <c r="M245" s="158"/>
      <c r="N245" s="157"/>
      <c r="O245" s="159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2"/>
      <c r="AU245" s="2"/>
      <c r="AV245" s="2"/>
      <c r="AW245" s="2"/>
    </row>
    <row r="246" spans="1:49" s="50" customFormat="1" x14ac:dyDescent="0.2">
      <c r="A246" s="1"/>
      <c r="B246" s="113"/>
      <c r="C246" s="219"/>
      <c r="D246" s="114"/>
      <c r="E246" s="165"/>
      <c r="F246" s="175"/>
      <c r="G246" s="115"/>
      <c r="H246" s="197"/>
      <c r="J246" s="44"/>
      <c r="K246" s="2"/>
      <c r="L246" s="157"/>
      <c r="M246" s="158"/>
      <c r="N246" s="157"/>
      <c r="O246" s="159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2"/>
      <c r="AU246" s="2"/>
      <c r="AV246" s="2"/>
      <c r="AW246" s="2"/>
    </row>
    <row r="247" spans="1:49" s="50" customFormat="1" x14ac:dyDescent="0.2">
      <c r="A247" s="1"/>
      <c r="B247" s="113"/>
      <c r="C247" s="219"/>
      <c r="D247" s="114"/>
      <c r="E247" s="165"/>
      <c r="F247" s="175"/>
      <c r="G247" s="115"/>
      <c r="H247" s="197"/>
      <c r="J247" s="44"/>
      <c r="K247" s="2"/>
      <c r="L247" s="157"/>
      <c r="M247" s="158"/>
      <c r="N247" s="157"/>
      <c r="O247" s="159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2"/>
      <c r="AU247" s="2"/>
      <c r="AV247" s="2"/>
      <c r="AW247" s="2"/>
    </row>
    <row r="248" spans="1:49" s="50" customFormat="1" x14ac:dyDescent="0.2">
      <c r="A248" s="1"/>
      <c r="B248" s="113"/>
      <c r="C248" s="219"/>
      <c r="D248" s="114"/>
      <c r="E248" s="165"/>
      <c r="F248" s="175"/>
      <c r="G248" s="115"/>
      <c r="H248" s="197"/>
      <c r="J248" s="44"/>
      <c r="K248" s="2"/>
      <c r="L248" s="157"/>
      <c r="M248" s="158"/>
      <c r="N248" s="157"/>
      <c r="O248" s="159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2"/>
      <c r="AU248" s="2"/>
      <c r="AV248" s="2"/>
      <c r="AW248" s="2"/>
    </row>
    <row r="249" spans="1:49" s="50" customFormat="1" x14ac:dyDescent="0.2">
      <c r="A249" s="1"/>
      <c r="B249" s="113"/>
      <c r="C249" s="219"/>
      <c r="D249" s="114"/>
      <c r="E249" s="165"/>
      <c r="F249" s="175"/>
      <c r="G249" s="115"/>
      <c r="H249" s="197"/>
      <c r="J249" s="44"/>
      <c r="K249" s="2"/>
      <c r="L249" s="157"/>
      <c r="M249" s="158"/>
      <c r="N249" s="157"/>
      <c r="O249" s="159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2"/>
      <c r="AU249" s="2"/>
      <c r="AV249" s="2"/>
      <c r="AW249" s="2"/>
    </row>
    <row r="250" spans="1:49" s="50" customFormat="1" x14ac:dyDescent="0.2">
      <c r="A250" s="1"/>
      <c r="B250" s="113"/>
      <c r="C250" s="219"/>
      <c r="D250" s="114"/>
      <c r="E250" s="165"/>
      <c r="F250" s="175"/>
      <c r="G250" s="115"/>
      <c r="H250" s="197"/>
      <c r="J250" s="44"/>
      <c r="K250" s="2"/>
      <c r="L250" s="157"/>
      <c r="M250" s="158"/>
      <c r="N250" s="157"/>
      <c r="O250" s="159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2"/>
      <c r="AU250" s="2"/>
      <c r="AV250" s="2"/>
      <c r="AW250" s="2"/>
    </row>
    <row r="251" spans="1:49" s="50" customFormat="1" x14ac:dyDescent="0.2">
      <c r="A251" s="1"/>
      <c r="B251" s="113"/>
      <c r="C251" s="219"/>
      <c r="D251" s="114"/>
      <c r="E251" s="165"/>
      <c r="F251" s="175"/>
      <c r="G251" s="115"/>
      <c r="H251" s="197"/>
      <c r="J251" s="44"/>
      <c r="K251" s="2"/>
      <c r="L251" s="157"/>
      <c r="M251" s="158"/>
      <c r="N251" s="157"/>
      <c r="O251" s="159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2"/>
      <c r="AU251" s="2"/>
      <c r="AV251" s="2"/>
      <c r="AW251" s="2"/>
    </row>
    <row r="252" spans="1:49" s="50" customFormat="1" x14ac:dyDescent="0.2">
      <c r="A252" s="1"/>
      <c r="B252" s="113"/>
      <c r="C252" s="219"/>
      <c r="D252" s="114"/>
      <c r="E252" s="165"/>
      <c r="F252" s="175"/>
      <c r="G252" s="115"/>
      <c r="H252" s="197"/>
      <c r="J252" s="44"/>
      <c r="K252" s="2"/>
      <c r="L252" s="157"/>
      <c r="M252" s="158"/>
      <c r="N252" s="157"/>
      <c r="O252" s="159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2"/>
      <c r="AU252" s="2"/>
      <c r="AV252" s="2"/>
      <c r="AW252" s="2"/>
    </row>
    <row r="253" spans="1:49" s="50" customFormat="1" x14ac:dyDescent="0.2">
      <c r="A253" s="1"/>
      <c r="B253" s="113"/>
      <c r="C253" s="219"/>
      <c r="D253" s="114"/>
      <c r="E253" s="165"/>
      <c r="F253" s="175"/>
      <c r="G253" s="115"/>
      <c r="H253" s="197"/>
      <c r="J253" s="44"/>
      <c r="K253" s="2"/>
      <c r="L253" s="157"/>
      <c r="M253" s="158"/>
      <c r="N253" s="157"/>
      <c r="O253" s="159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2"/>
      <c r="AU253" s="2"/>
      <c r="AV253" s="2"/>
      <c r="AW253" s="2"/>
    </row>
    <row r="254" spans="1:49" s="50" customFormat="1" x14ac:dyDescent="0.2">
      <c r="A254" s="1"/>
      <c r="B254" s="113"/>
      <c r="C254" s="219"/>
      <c r="D254" s="114"/>
      <c r="E254" s="165"/>
      <c r="F254" s="175"/>
      <c r="G254" s="115"/>
      <c r="H254" s="197"/>
      <c r="J254" s="44"/>
      <c r="K254" s="2"/>
      <c r="L254" s="157"/>
      <c r="M254" s="158"/>
      <c r="N254" s="157"/>
      <c r="O254" s="159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2"/>
      <c r="AU254" s="2"/>
      <c r="AV254" s="2"/>
      <c r="AW254" s="2"/>
    </row>
    <row r="255" spans="1:49" s="50" customFormat="1" x14ac:dyDescent="0.2">
      <c r="A255" s="1"/>
      <c r="B255" s="113"/>
      <c r="C255" s="219"/>
      <c r="D255" s="114"/>
      <c r="E255" s="165"/>
      <c r="F255" s="175"/>
      <c r="G255" s="115"/>
      <c r="H255" s="197"/>
      <c r="J255" s="44"/>
      <c r="K255" s="2"/>
      <c r="L255" s="157"/>
      <c r="M255" s="158"/>
      <c r="N255" s="157"/>
      <c r="O255" s="159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2"/>
      <c r="AU255" s="2"/>
      <c r="AV255" s="2"/>
      <c r="AW255" s="2"/>
    </row>
    <row r="256" spans="1:49" s="50" customFormat="1" x14ac:dyDescent="0.2">
      <c r="A256" s="1"/>
      <c r="B256" s="113"/>
      <c r="C256" s="219"/>
      <c r="D256" s="114"/>
      <c r="E256" s="165"/>
      <c r="F256" s="175"/>
      <c r="G256" s="115"/>
      <c r="H256" s="197"/>
      <c r="J256" s="44"/>
      <c r="K256" s="2"/>
      <c r="L256" s="157"/>
      <c r="M256" s="158"/>
      <c r="N256" s="157"/>
      <c r="O256" s="159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2"/>
      <c r="AU256" s="2"/>
      <c r="AV256" s="2"/>
      <c r="AW256" s="2"/>
    </row>
    <row r="257" spans="1:49" s="50" customFormat="1" x14ac:dyDescent="0.2">
      <c r="A257" s="1"/>
      <c r="B257" s="113"/>
      <c r="C257" s="219"/>
      <c r="D257" s="114"/>
      <c r="E257" s="165"/>
      <c r="F257" s="175"/>
      <c r="G257" s="115"/>
      <c r="H257" s="197"/>
      <c r="J257" s="44"/>
      <c r="K257" s="2"/>
      <c r="L257" s="157"/>
      <c r="M257" s="158"/>
      <c r="N257" s="157"/>
      <c r="O257" s="159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2"/>
      <c r="AU257" s="2"/>
      <c r="AV257" s="2"/>
      <c r="AW257" s="2"/>
    </row>
    <row r="258" spans="1:49" s="50" customFormat="1" x14ac:dyDescent="0.2">
      <c r="A258" s="1"/>
      <c r="B258" s="113"/>
      <c r="C258" s="219"/>
      <c r="D258" s="114"/>
      <c r="E258" s="165"/>
      <c r="F258" s="175"/>
      <c r="G258" s="115"/>
      <c r="H258" s="197"/>
      <c r="J258" s="44"/>
      <c r="K258" s="2"/>
      <c r="L258" s="157"/>
      <c r="M258" s="158"/>
      <c r="N258" s="157"/>
      <c r="O258" s="159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2"/>
      <c r="AU258" s="2"/>
      <c r="AV258" s="2"/>
      <c r="AW258" s="2"/>
    </row>
    <row r="259" spans="1:49" s="50" customFormat="1" x14ac:dyDescent="0.2">
      <c r="A259" s="1"/>
      <c r="B259" s="113"/>
      <c r="C259" s="219"/>
      <c r="D259" s="114"/>
      <c r="E259" s="165"/>
      <c r="F259" s="175"/>
      <c r="G259" s="115"/>
      <c r="H259" s="197"/>
      <c r="J259" s="44"/>
      <c r="K259" s="2"/>
      <c r="L259" s="157"/>
      <c r="M259" s="158"/>
      <c r="N259" s="157"/>
      <c r="O259" s="159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2"/>
      <c r="AU259" s="2"/>
      <c r="AV259" s="2"/>
      <c r="AW259" s="2"/>
    </row>
    <row r="260" spans="1:49" s="50" customFormat="1" x14ac:dyDescent="0.2">
      <c r="A260" s="1"/>
      <c r="B260" s="113"/>
      <c r="C260" s="219"/>
      <c r="D260" s="114"/>
      <c r="E260" s="165"/>
      <c r="F260" s="175"/>
      <c r="G260" s="115"/>
      <c r="H260" s="197"/>
      <c r="J260" s="44"/>
      <c r="K260" s="2"/>
      <c r="L260" s="157"/>
      <c r="M260" s="158"/>
      <c r="N260" s="157"/>
      <c r="O260" s="159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2"/>
      <c r="AU260" s="2"/>
      <c r="AV260" s="2"/>
      <c r="AW260" s="2"/>
    </row>
    <row r="261" spans="1:49" s="50" customFormat="1" x14ac:dyDescent="0.2">
      <c r="A261" s="1"/>
      <c r="B261" s="113"/>
      <c r="C261" s="219"/>
      <c r="D261" s="114"/>
      <c r="E261" s="165"/>
      <c r="F261" s="175"/>
      <c r="G261" s="115"/>
      <c r="H261" s="197"/>
      <c r="J261" s="44"/>
      <c r="K261" s="2"/>
      <c r="L261" s="157"/>
      <c r="M261" s="158"/>
      <c r="N261" s="157"/>
      <c r="O261" s="159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2"/>
      <c r="AU261" s="2"/>
      <c r="AV261" s="2"/>
      <c r="AW261" s="2"/>
    </row>
    <row r="262" spans="1:49" s="50" customFormat="1" x14ac:dyDescent="0.2">
      <c r="A262" s="1"/>
      <c r="B262" s="113"/>
      <c r="C262" s="219"/>
      <c r="D262" s="114"/>
      <c r="E262" s="165"/>
      <c r="F262" s="175"/>
      <c r="G262" s="115"/>
      <c r="H262" s="197"/>
      <c r="J262" s="44"/>
      <c r="K262" s="2"/>
      <c r="L262" s="157"/>
      <c r="M262" s="158"/>
      <c r="N262" s="157"/>
      <c r="O262" s="159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2"/>
      <c r="AU262" s="2"/>
      <c r="AV262" s="2"/>
      <c r="AW262" s="2"/>
    </row>
    <row r="263" spans="1:49" s="50" customFormat="1" x14ac:dyDescent="0.2">
      <c r="A263" s="1"/>
      <c r="B263" s="113"/>
      <c r="C263" s="219"/>
      <c r="D263" s="114"/>
      <c r="E263" s="165"/>
      <c r="F263" s="175"/>
      <c r="G263" s="115"/>
      <c r="H263" s="197"/>
      <c r="J263" s="44"/>
      <c r="K263" s="2"/>
      <c r="L263" s="157"/>
      <c r="M263" s="158"/>
      <c r="N263" s="157"/>
      <c r="O263" s="159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2"/>
      <c r="AU263" s="2"/>
      <c r="AV263" s="2"/>
      <c r="AW263" s="2"/>
    </row>
    <row r="264" spans="1:49" s="50" customFormat="1" x14ac:dyDescent="0.2">
      <c r="A264" s="1"/>
      <c r="B264" s="113"/>
      <c r="C264" s="219"/>
      <c r="D264" s="114"/>
      <c r="E264" s="165"/>
      <c r="F264" s="175"/>
      <c r="G264" s="115"/>
      <c r="H264" s="197"/>
      <c r="J264" s="44"/>
      <c r="K264" s="2"/>
      <c r="L264" s="157"/>
      <c r="M264" s="158"/>
      <c r="N264" s="157"/>
      <c r="O264" s="159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2"/>
      <c r="AU264" s="2"/>
      <c r="AV264" s="2"/>
      <c r="AW264" s="2"/>
    </row>
    <row r="265" spans="1:49" s="50" customFormat="1" x14ac:dyDescent="0.2">
      <c r="A265" s="1"/>
      <c r="B265" s="113"/>
      <c r="C265" s="219"/>
      <c r="D265" s="114"/>
      <c r="E265" s="165"/>
      <c r="F265" s="175"/>
      <c r="G265" s="115"/>
      <c r="H265" s="197"/>
      <c r="J265" s="44"/>
      <c r="K265" s="2"/>
      <c r="L265" s="157"/>
      <c r="M265" s="158"/>
      <c r="N265" s="157"/>
      <c r="O265" s="159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2"/>
      <c r="AU265" s="2"/>
      <c r="AV265" s="2"/>
      <c r="AW265" s="2"/>
    </row>
    <row r="266" spans="1:49" s="50" customFormat="1" x14ac:dyDescent="0.2">
      <c r="A266" s="1"/>
      <c r="B266" s="113"/>
      <c r="C266" s="219"/>
      <c r="D266" s="114"/>
      <c r="E266" s="165"/>
      <c r="F266" s="175"/>
      <c r="G266" s="115"/>
      <c r="H266" s="197"/>
      <c r="J266" s="44"/>
      <c r="K266" s="2"/>
      <c r="L266" s="157"/>
      <c r="M266" s="158"/>
      <c r="N266" s="157"/>
      <c r="O266" s="159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2"/>
      <c r="AU266" s="2"/>
      <c r="AV266" s="2"/>
      <c r="AW266" s="2"/>
    </row>
    <row r="267" spans="1:49" s="50" customFormat="1" x14ac:dyDescent="0.2">
      <c r="A267" s="1"/>
      <c r="B267" s="113"/>
      <c r="C267" s="219"/>
      <c r="D267" s="114"/>
      <c r="E267" s="165"/>
      <c r="F267" s="175"/>
      <c r="G267" s="115"/>
      <c r="H267" s="197"/>
      <c r="J267" s="44"/>
      <c r="K267" s="2"/>
      <c r="L267" s="157"/>
      <c r="M267" s="158"/>
      <c r="N267" s="157"/>
      <c r="O267" s="159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2"/>
      <c r="AU267" s="2"/>
      <c r="AV267" s="2"/>
      <c r="AW267" s="2"/>
    </row>
    <row r="268" spans="1:49" s="50" customFormat="1" x14ac:dyDescent="0.2">
      <c r="A268" s="1"/>
      <c r="B268" s="113"/>
      <c r="C268" s="219"/>
      <c r="D268" s="114"/>
      <c r="E268" s="165"/>
      <c r="F268" s="175"/>
      <c r="G268" s="115"/>
      <c r="H268" s="197"/>
      <c r="J268" s="44"/>
      <c r="K268" s="2"/>
      <c r="L268" s="157"/>
      <c r="M268" s="158"/>
      <c r="N268" s="157"/>
      <c r="O268" s="159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2"/>
      <c r="AU268" s="2"/>
      <c r="AV268" s="2"/>
      <c r="AW268" s="2"/>
    </row>
    <row r="269" spans="1:49" s="50" customFormat="1" x14ac:dyDescent="0.2">
      <c r="A269" s="1"/>
      <c r="B269" s="113"/>
      <c r="C269" s="219"/>
      <c r="D269" s="114"/>
      <c r="E269" s="165"/>
      <c r="F269" s="175"/>
      <c r="G269" s="115"/>
      <c r="H269" s="197"/>
      <c r="J269" s="44"/>
      <c r="K269" s="2"/>
      <c r="L269" s="157"/>
      <c r="M269" s="158"/>
      <c r="N269" s="157"/>
      <c r="O269" s="159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2"/>
      <c r="AU269" s="2"/>
      <c r="AV269" s="2"/>
      <c r="AW269" s="2"/>
    </row>
    <row r="270" spans="1:49" s="50" customFormat="1" x14ac:dyDescent="0.2">
      <c r="A270" s="1"/>
      <c r="B270" s="113"/>
      <c r="C270" s="219"/>
      <c r="D270" s="114"/>
      <c r="E270" s="165"/>
      <c r="F270" s="175"/>
      <c r="G270" s="115"/>
      <c r="H270" s="197"/>
      <c r="J270" s="44"/>
      <c r="K270" s="2"/>
      <c r="L270" s="157"/>
      <c r="M270" s="158"/>
      <c r="N270" s="157"/>
      <c r="O270" s="159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2"/>
      <c r="AU270" s="2"/>
      <c r="AV270" s="2"/>
      <c r="AW270" s="2"/>
    </row>
    <row r="271" spans="1:49" s="50" customFormat="1" x14ac:dyDescent="0.2">
      <c r="A271" s="1"/>
      <c r="B271" s="113"/>
      <c r="C271" s="219"/>
      <c r="D271" s="114"/>
      <c r="E271" s="165"/>
      <c r="F271" s="175"/>
      <c r="G271" s="115"/>
      <c r="H271" s="197"/>
      <c r="J271" s="44"/>
      <c r="K271" s="2"/>
      <c r="L271" s="157"/>
      <c r="M271" s="158"/>
      <c r="N271" s="157"/>
      <c r="O271" s="159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2"/>
      <c r="AU271" s="2"/>
      <c r="AV271" s="2"/>
      <c r="AW271" s="2"/>
    </row>
    <row r="272" spans="1:49" s="50" customFormat="1" x14ac:dyDescent="0.2">
      <c r="A272" s="1"/>
      <c r="B272" s="113"/>
      <c r="C272" s="219"/>
      <c r="D272" s="114"/>
      <c r="E272" s="165"/>
      <c r="F272" s="175"/>
      <c r="G272" s="115"/>
      <c r="H272" s="197"/>
      <c r="J272" s="44"/>
      <c r="K272" s="2"/>
      <c r="L272" s="157"/>
      <c r="M272" s="158"/>
      <c r="N272" s="157"/>
      <c r="O272" s="159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2"/>
      <c r="AU272" s="2"/>
      <c r="AV272" s="2"/>
      <c r="AW272" s="2"/>
    </row>
    <row r="273" spans="1:49" s="50" customFormat="1" x14ac:dyDescent="0.2">
      <c r="A273" s="1"/>
      <c r="B273" s="113"/>
      <c r="C273" s="219"/>
      <c r="D273" s="114"/>
      <c r="E273" s="165"/>
      <c r="F273" s="175"/>
      <c r="G273" s="115"/>
      <c r="H273" s="197"/>
      <c r="J273" s="44"/>
      <c r="K273" s="2"/>
      <c r="L273" s="157"/>
      <c r="M273" s="158"/>
      <c r="N273" s="157"/>
      <c r="O273" s="159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2"/>
      <c r="AU273" s="2"/>
      <c r="AV273" s="2"/>
      <c r="AW273" s="2"/>
    </row>
    <row r="274" spans="1:49" s="50" customFormat="1" x14ac:dyDescent="0.2">
      <c r="A274" s="1"/>
      <c r="B274" s="113"/>
      <c r="C274" s="219"/>
      <c r="D274" s="114"/>
      <c r="E274" s="165"/>
      <c r="F274" s="175"/>
      <c r="G274" s="115"/>
      <c r="H274" s="197"/>
      <c r="J274" s="44"/>
      <c r="K274" s="2"/>
      <c r="L274" s="157"/>
      <c r="M274" s="158"/>
      <c r="N274" s="157"/>
      <c r="O274" s="159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2"/>
      <c r="AU274" s="2"/>
      <c r="AV274" s="2"/>
      <c r="AW274" s="2"/>
    </row>
    <row r="275" spans="1:49" s="50" customFormat="1" x14ac:dyDescent="0.2">
      <c r="A275" s="1"/>
      <c r="B275" s="113"/>
      <c r="C275" s="219"/>
      <c r="D275" s="114"/>
      <c r="E275" s="165"/>
      <c r="F275" s="175"/>
      <c r="G275" s="115"/>
      <c r="H275" s="197"/>
      <c r="J275" s="44"/>
      <c r="K275" s="2"/>
      <c r="L275" s="157"/>
      <c r="M275" s="158"/>
      <c r="N275" s="157"/>
      <c r="O275" s="159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2"/>
      <c r="AU275" s="2"/>
      <c r="AV275" s="2"/>
      <c r="AW275" s="2"/>
    </row>
    <row r="276" spans="1:49" s="50" customFormat="1" x14ac:dyDescent="0.2">
      <c r="A276" s="1"/>
      <c r="B276" s="113"/>
      <c r="C276" s="219"/>
      <c r="D276" s="114"/>
      <c r="E276" s="165"/>
      <c r="F276" s="175"/>
      <c r="G276" s="115"/>
      <c r="H276" s="197"/>
      <c r="J276" s="44"/>
      <c r="K276" s="2"/>
      <c r="L276" s="157"/>
      <c r="M276" s="158"/>
      <c r="N276" s="157"/>
      <c r="O276" s="159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2"/>
      <c r="AU276" s="2"/>
      <c r="AV276" s="2"/>
      <c r="AW276" s="2"/>
    </row>
    <row r="277" spans="1:49" s="50" customFormat="1" x14ac:dyDescent="0.2">
      <c r="A277" s="1"/>
      <c r="B277" s="113"/>
      <c r="C277" s="219"/>
      <c r="D277" s="114"/>
      <c r="E277" s="165"/>
      <c r="F277" s="175"/>
      <c r="G277" s="115"/>
      <c r="H277" s="197"/>
      <c r="J277" s="44"/>
      <c r="K277" s="2"/>
      <c r="L277" s="157"/>
      <c r="M277" s="158"/>
      <c r="N277" s="157"/>
      <c r="O277" s="159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2"/>
      <c r="AU277" s="2"/>
      <c r="AV277" s="2"/>
      <c r="AW277" s="2"/>
    </row>
    <row r="278" spans="1:49" s="50" customFormat="1" x14ac:dyDescent="0.2">
      <c r="A278" s="1"/>
      <c r="B278" s="113"/>
      <c r="C278" s="219"/>
      <c r="D278" s="114"/>
      <c r="E278" s="165"/>
      <c r="F278" s="175"/>
      <c r="G278" s="115"/>
      <c r="H278" s="197"/>
      <c r="J278" s="44"/>
      <c r="K278" s="2"/>
      <c r="L278" s="157"/>
      <c r="M278" s="158"/>
      <c r="N278" s="157"/>
      <c r="O278" s="159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2"/>
      <c r="AU278" s="2"/>
      <c r="AV278" s="2"/>
      <c r="AW278" s="2"/>
    </row>
    <row r="279" spans="1:49" s="50" customFormat="1" x14ac:dyDescent="0.2">
      <c r="A279" s="1"/>
      <c r="B279" s="113"/>
      <c r="C279" s="219"/>
      <c r="D279" s="114"/>
      <c r="E279" s="165"/>
      <c r="F279" s="175"/>
      <c r="G279" s="115"/>
      <c r="H279" s="197"/>
      <c r="J279" s="44"/>
      <c r="K279" s="2"/>
      <c r="L279" s="157"/>
      <c r="M279" s="158"/>
      <c r="N279" s="157"/>
      <c r="O279" s="159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2"/>
      <c r="AU279" s="2"/>
      <c r="AV279" s="2"/>
      <c r="AW279" s="2"/>
    </row>
    <row r="280" spans="1:49" s="50" customFormat="1" x14ac:dyDescent="0.2">
      <c r="A280" s="1"/>
      <c r="B280" s="113"/>
      <c r="C280" s="219"/>
      <c r="D280" s="114"/>
      <c r="E280" s="165"/>
      <c r="F280" s="175"/>
      <c r="G280" s="115"/>
      <c r="H280" s="197"/>
      <c r="J280" s="44"/>
      <c r="K280" s="2"/>
      <c r="L280" s="157"/>
      <c r="M280" s="158"/>
      <c r="N280" s="157"/>
      <c r="O280" s="159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2"/>
      <c r="AU280" s="2"/>
      <c r="AV280" s="2"/>
      <c r="AW280" s="2"/>
    </row>
    <row r="281" spans="1:49" s="50" customFormat="1" x14ac:dyDescent="0.2">
      <c r="A281" s="1"/>
      <c r="B281" s="113"/>
      <c r="C281" s="219"/>
      <c r="D281" s="114"/>
      <c r="E281" s="165"/>
      <c r="F281" s="175"/>
      <c r="G281" s="115"/>
      <c r="H281" s="197"/>
      <c r="J281" s="44"/>
      <c r="K281" s="2"/>
      <c r="L281" s="157"/>
      <c r="M281" s="158"/>
      <c r="N281" s="157"/>
      <c r="O281" s="159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2"/>
      <c r="AU281" s="2"/>
      <c r="AV281" s="2"/>
      <c r="AW281" s="2"/>
    </row>
    <row r="282" spans="1:49" s="50" customFormat="1" x14ac:dyDescent="0.2">
      <c r="A282" s="1"/>
      <c r="B282" s="113"/>
      <c r="C282" s="219"/>
      <c r="D282" s="114"/>
      <c r="E282" s="165"/>
      <c r="F282" s="175"/>
      <c r="G282" s="115"/>
      <c r="H282" s="197"/>
      <c r="J282" s="44"/>
      <c r="K282" s="2"/>
      <c r="L282" s="157"/>
      <c r="M282" s="158"/>
      <c r="N282" s="157"/>
      <c r="O282" s="159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2"/>
      <c r="AU282" s="2"/>
      <c r="AV282" s="2"/>
      <c r="AW282" s="2"/>
    </row>
    <row r="283" spans="1:49" s="50" customFormat="1" x14ac:dyDescent="0.2">
      <c r="A283" s="1"/>
      <c r="B283" s="113"/>
      <c r="C283" s="219"/>
      <c r="D283" s="114"/>
      <c r="E283" s="165"/>
      <c r="F283" s="175"/>
      <c r="G283" s="115"/>
      <c r="H283" s="197"/>
      <c r="J283" s="44"/>
      <c r="K283" s="2"/>
      <c r="L283" s="157"/>
      <c r="M283" s="158"/>
      <c r="N283" s="157"/>
      <c r="O283" s="159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2"/>
      <c r="AU283" s="2"/>
      <c r="AV283" s="2"/>
      <c r="AW283" s="2"/>
    </row>
    <row r="284" spans="1:49" s="50" customFormat="1" x14ac:dyDescent="0.2">
      <c r="A284" s="1"/>
      <c r="B284" s="113"/>
      <c r="C284" s="219"/>
      <c r="D284" s="114"/>
      <c r="E284" s="165"/>
      <c r="F284" s="175"/>
      <c r="G284" s="115"/>
      <c r="H284" s="197"/>
      <c r="J284" s="44"/>
      <c r="K284" s="2"/>
      <c r="L284" s="157"/>
      <c r="M284" s="158"/>
      <c r="N284" s="157"/>
      <c r="O284" s="159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2"/>
      <c r="AU284" s="2"/>
      <c r="AV284" s="2"/>
      <c r="AW284" s="2"/>
    </row>
    <row r="285" spans="1:49" s="50" customFormat="1" x14ac:dyDescent="0.2">
      <c r="A285" s="1"/>
      <c r="B285" s="113"/>
      <c r="C285" s="219"/>
      <c r="D285" s="114"/>
      <c r="E285" s="165"/>
      <c r="F285" s="175"/>
      <c r="G285" s="115"/>
      <c r="H285" s="197"/>
      <c r="J285" s="44"/>
      <c r="K285" s="2"/>
      <c r="L285" s="157"/>
      <c r="M285" s="158"/>
      <c r="N285" s="157"/>
      <c r="O285" s="159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2"/>
      <c r="AU285" s="2"/>
      <c r="AV285" s="2"/>
      <c r="AW285" s="2"/>
    </row>
    <row r="286" spans="1:49" s="50" customFormat="1" x14ac:dyDescent="0.2">
      <c r="A286" s="1"/>
      <c r="B286" s="113"/>
      <c r="C286" s="219"/>
      <c r="D286" s="114"/>
      <c r="E286" s="165"/>
      <c r="F286" s="175"/>
      <c r="G286" s="115"/>
      <c r="H286" s="197"/>
      <c r="J286" s="44"/>
      <c r="K286" s="2"/>
      <c r="L286" s="157"/>
      <c r="M286" s="158"/>
      <c r="N286" s="157"/>
      <c r="O286" s="159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2"/>
      <c r="AU286" s="2"/>
      <c r="AV286" s="2"/>
      <c r="AW286" s="2"/>
    </row>
    <row r="287" spans="1:49" s="50" customFormat="1" x14ac:dyDescent="0.2">
      <c r="A287" s="1"/>
      <c r="B287" s="113"/>
      <c r="C287" s="219"/>
      <c r="D287" s="114"/>
      <c r="E287" s="165"/>
      <c r="F287" s="175"/>
      <c r="G287" s="115"/>
      <c r="H287" s="197"/>
      <c r="J287" s="44"/>
      <c r="K287" s="2"/>
      <c r="L287" s="157"/>
      <c r="M287" s="158"/>
      <c r="N287" s="157"/>
      <c r="O287" s="159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2"/>
      <c r="AU287" s="2"/>
      <c r="AV287" s="2"/>
      <c r="AW287" s="2"/>
    </row>
    <row r="288" spans="1:49" s="50" customFormat="1" x14ac:dyDescent="0.2">
      <c r="A288" s="1"/>
      <c r="B288" s="113"/>
      <c r="C288" s="219"/>
      <c r="D288" s="114"/>
      <c r="E288" s="165"/>
      <c r="F288" s="175"/>
      <c r="G288" s="115"/>
      <c r="H288" s="197"/>
      <c r="J288" s="44"/>
      <c r="K288" s="2"/>
      <c r="L288" s="157"/>
      <c r="M288" s="158"/>
      <c r="N288" s="157"/>
      <c r="O288" s="159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2"/>
      <c r="AU288" s="2"/>
      <c r="AV288" s="2"/>
      <c r="AW288" s="2"/>
    </row>
    <row r="289" spans="1:49" s="50" customFormat="1" x14ac:dyDescent="0.2">
      <c r="A289" s="1"/>
      <c r="B289" s="113"/>
      <c r="C289" s="219"/>
      <c r="D289" s="114"/>
      <c r="E289" s="165"/>
      <c r="F289" s="175"/>
      <c r="G289" s="115"/>
      <c r="H289" s="197"/>
      <c r="J289" s="44"/>
      <c r="K289" s="2"/>
      <c r="L289" s="157"/>
      <c r="M289" s="158"/>
      <c r="N289" s="157"/>
      <c r="O289" s="159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2"/>
      <c r="AU289" s="2"/>
      <c r="AV289" s="2"/>
      <c r="AW289" s="2"/>
    </row>
    <row r="290" spans="1:49" s="50" customFormat="1" x14ac:dyDescent="0.2">
      <c r="A290" s="1"/>
      <c r="B290" s="113"/>
      <c r="C290" s="219"/>
      <c r="D290" s="114"/>
      <c r="E290" s="165"/>
      <c r="F290" s="175"/>
      <c r="G290" s="115"/>
      <c r="H290" s="197"/>
      <c r="J290" s="44"/>
      <c r="K290" s="2"/>
      <c r="L290" s="157"/>
      <c r="M290" s="158"/>
      <c r="N290" s="157"/>
      <c r="O290" s="159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2"/>
      <c r="AU290" s="2"/>
      <c r="AV290" s="2"/>
      <c r="AW290" s="2"/>
    </row>
    <row r="291" spans="1:49" s="50" customFormat="1" x14ac:dyDescent="0.2">
      <c r="A291" s="1"/>
      <c r="B291" s="113"/>
      <c r="C291" s="219"/>
      <c r="D291" s="114"/>
      <c r="E291" s="165"/>
      <c r="F291" s="175"/>
      <c r="G291" s="115"/>
      <c r="H291" s="197"/>
      <c r="J291" s="44"/>
      <c r="K291" s="2"/>
      <c r="L291" s="157"/>
      <c r="M291" s="158"/>
      <c r="N291" s="157"/>
      <c r="O291" s="159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2"/>
      <c r="AU291" s="2"/>
      <c r="AV291" s="2"/>
      <c r="AW291" s="2"/>
    </row>
    <row r="292" spans="1:49" s="50" customFormat="1" x14ac:dyDescent="0.2">
      <c r="A292" s="1"/>
      <c r="B292" s="113"/>
      <c r="C292" s="219"/>
      <c r="D292" s="114"/>
      <c r="E292" s="165"/>
      <c r="F292" s="175"/>
      <c r="G292" s="115"/>
      <c r="H292" s="197"/>
      <c r="J292" s="44"/>
      <c r="K292" s="2"/>
      <c r="L292" s="157"/>
      <c r="M292" s="158"/>
      <c r="N292" s="157"/>
      <c r="O292" s="159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2"/>
      <c r="AU292" s="2"/>
      <c r="AV292" s="2"/>
      <c r="AW292" s="2"/>
    </row>
    <row r="293" spans="1:49" s="50" customFormat="1" x14ac:dyDescent="0.2">
      <c r="A293" s="1"/>
      <c r="B293" s="113"/>
      <c r="C293" s="219"/>
      <c r="D293" s="114"/>
      <c r="E293" s="165"/>
      <c r="F293" s="175"/>
      <c r="G293" s="115"/>
      <c r="H293" s="197"/>
      <c r="J293" s="44"/>
      <c r="K293" s="2"/>
      <c r="L293" s="157"/>
      <c r="M293" s="158"/>
      <c r="N293" s="157"/>
      <c r="O293" s="159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2"/>
      <c r="AU293" s="2"/>
      <c r="AV293" s="2"/>
      <c r="AW293" s="2"/>
    </row>
    <row r="294" spans="1:49" s="50" customFormat="1" x14ac:dyDescent="0.2">
      <c r="A294" s="1"/>
      <c r="B294" s="113"/>
      <c r="C294" s="219"/>
      <c r="D294" s="114"/>
      <c r="E294" s="165"/>
      <c r="F294" s="175"/>
      <c r="G294" s="115"/>
      <c r="H294" s="197"/>
      <c r="J294" s="44"/>
      <c r="K294" s="2"/>
      <c r="L294" s="157"/>
      <c r="M294" s="158"/>
      <c r="N294" s="157"/>
      <c r="O294" s="159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2"/>
      <c r="AU294" s="2"/>
      <c r="AV294" s="2"/>
      <c r="AW294" s="2"/>
    </row>
    <row r="295" spans="1:49" s="50" customFormat="1" x14ac:dyDescent="0.2">
      <c r="A295" s="1"/>
      <c r="B295" s="113"/>
      <c r="C295" s="219"/>
      <c r="D295" s="114"/>
      <c r="E295" s="165"/>
      <c r="F295" s="175"/>
      <c r="G295" s="115"/>
      <c r="H295" s="197"/>
      <c r="J295" s="44"/>
      <c r="K295" s="2"/>
      <c r="L295" s="157"/>
      <c r="M295" s="158"/>
      <c r="N295" s="157"/>
      <c r="O295" s="159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2"/>
      <c r="AU295" s="2"/>
      <c r="AV295" s="2"/>
      <c r="AW295" s="2"/>
    </row>
    <row r="296" spans="1:49" s="50" customFormat="1" x14ac:dyDescent="0.2">
      <c r="A296" s="1"/>
      <c r="B296" s="113"/>
      <c r="C296" s="219"/>
      <c r="D296" s="114"/>
      <c r="E296" s="165"/>
      <c r="F296" s="175"/>
      <c r="G296" s="115"/>
      <c r="H296" s="197"/>
      <c r="J296" s="44"/>
      <c r="K296" s="2"/>
      <c r="L296" s="157"/>
      <c r="M296" s="158"/>
      <c r="N296" s="157"/>
      <c r="O296" s="159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2"/>
      <c r="AU296" s="2"/>
      <c r="AV296" s="2"/>
      <c r="AW296" s="2"/>
    </row>
    <row r="297" spans="1:49" s="50" customFormat="1" x14ac:dyDescent="0.2">
      <c r="A297" s="1"/>
      <c r="B297" s="113"/>
      <c r="C297" s="219"/>
      <c r="D297" s="114"/>
      <c r="E297" s="165"/>
      <c r="F297" s="175"/>
      <c r="G297" s="115"/>
      <c r="H297" s="197"/>
      <c r="J297" s="44"/>
      <c r="K297" s="2"/>
      <c r="L297" s="157"/>
      <c r="M297" s="158"/>
      <c r="N297" s="157"/>
      <c r="O297" s="159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2"/>
      <c r="AU297" s="2"/>
      <c r="AV297" s="2"/>
      <c r="AW297" s="2"/>
    </row>
    <row r="298" spans="1:49" s="50" customFormat="1" x14ac:dyDescent="0.2">
      <c r="A298" s="1"/>
      <c r="B298" s="113"/>
      <c r="C298" s="219"/>
      <c r="D298" s="114"/>
      <c r="E298" s="165"/>
      <c r="F298" s="175"/>
      <c r="G298" s="115"/>
      <c r="H298" s="197"/>
      <c r="J298" s="44"/>
      <c r="K298" s="2"/>
      <c r="L298" s="157"/>
      <c r="M298" s="158"/>
      <c r="N298" s="157"/>
      <c r="O298" s="159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2"/>
      <c r="AU298" s="2"/>
      <c r="AV298" s="2"/>
      <c r="AW298" s="2"/>
    </row>
    <row r="299" spans="1:49" s="50" customFormat="1" x14ac:dyDescent="0.2">
      <c r="A299" s="1"/>
      <c r="B299" s="113"/>
      <c r="C299" s="219"/>
      <c r="D299" s="114"/>
      <c r="E299" s="165"/>
      <c r="F299" s="175"/>
      <c r="G299" s="115"/>
      <c r="H299" s="197"/>
      <c r="J299" s="44"/>
      <c r="K299" s="2"/>
      <c r="L299" s="157"/>
      <c r="M299" s="158"/>
      <c r="N299" s="157"/>
      <c r="O299" s="159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2"/>
      <c r="AU299" s="2"/>
      <c r="AV299" s="2"/>
      <c r="AW299" s="2"/>
    </row>
    <row r="300" spans="1:49" s="50" customFormat="1" x14ac:dyDescent="0.2">
      <c r="A300" s="1"/>
      <c r="B300" s="113"/>
      <c r="C300" s="219"/>
      <c r="D300" s="114"/>
      <c r="E300" s="165"/>
      <c r="F300" s="175"/>
      <c r="G300" s="115"/>
      <c r="H300" s="197"/>
      <c r="J300" s="44"/>
      <c r="K300" s="2"/>
      <c r="L300" s="157"/>
      <c r="M300" s="158"/>
      <c r="N300" s="157"/>
      <c r="O300" s="159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2"/>
      <c r="AU300" s="2"/>
      <c r="AV300" s="2"/>
      <c r="AW300" s="2"/>
    </row>
    <row r="301" spans="1:49" s="50" customFormat="1" x14ac:dyDescent="0.2">
      <c r="A301" s="1"/>
      <c r="B301" s="113"/>
      <c r="C301" s="219"/>
      <c r="D301" s="114"/>
      <c r="E301" s="165"/>
      <c r="F301" s="175"/>
      <c r="G301" s="115"/>
      <c r="H301" s="197"/>
      <c r="J301" s="44"/>
      <c r="K301" s="2"/>
      <c r="L301" s="157"/>
      <c r="M301" s="158"/>
      <c r="N301" s="157"/>
      <c r="O301" s="159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2"/>
      <c r="AU301" s="2"/>
      <c r="AV301" s="2"/>
      <c r="AW301" s="2"/>
    </row>
    <row r="302" spans="1:49" s="50" customFormat="1" x14ac:dyDescent="0.2">
      <c r="A302" s="1"/>
      <c r="B302" s="113"/>
      <c r="C302" s="219"/>
      <c r="D302" s="114"/>
      <c r="E302" s="165"/>
      <c r="F302" s="175"/>
      <c r="G302" s="115"/>
      <c r="H302" s="197"/>
      <c r="J302" s="44"/>
      <c r="K302" s="2"/>
      <c r="L302" s="157"/>
      <c r="M302" s="158"/>
      <c r="N302" s="157"/>
      <c r="O302" s="159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2"/>
      <c r="AU302" s="2"/>
      <c r="AV302" s="2"/>
      <c r="AW302" s="2"/>
    </row>
    <row r="303" spans="1:49" s="50" customFormat="1" x14ac:dyDescent="0.2">
      <c r="A303" s="1"/>
      <c r="B303" s="113"/>
      <c r="C303" s="219"/>
      <c r="D303" s="114"/>
      <c r="E303" s="165"/>
      <c r="F303" s="175"/>
      <c r="G303" s="115"/>
      <c r="H303" s="197"/>
      <c r="J303" s="44"/>
      <c r="K303" s="2"/>
      <c r="L303" s="157"/>
      <c r="M303" s="158"/>
      <c r="N303" s="157"/>
      <c r="O303" s="159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2"/>
      <c r="AU303" s="2"/>
      <c r="AV303" s="2"/>
      <c r="AW303" s="2"/>
    </row>
    <row r="304" spans="1:49" s="50" customFormat="1" x14ac:dyDescent="0.2">
      <c r="A304" s="1"/>
      <c r="B304" s="113"/>
      <c r="C304" s="219"/>
      <c r="D304" s="114"/>
      <c r="E304" s="165"/>
      <c r="F304" s="175"/>
      <c r="G304" s="115"/>
      <c r="H304" s="197"/>
      <c r="J304" s="44"/>
      <c r="K304" s="2"/>
      <c r="L304" s="157"/>
      <c r="M304" s="158"/>
      <c r="N304" s="157"/>
      <c r="O304" s="159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2"/>
      <c r="AU304" s="2"/>
      <c r="AV304" s="2"/>
      <c r="AW304" s="2"/>
    </row>
    <row r="305" spans="1:49" s="50" customFormat="1" x14ac:dyDescent="0.2">
      <c r="A305" s="1"/>
      <c r="B305" s="113"/>
      <c r="C305" s="219"/>
      <c r="D305" s="114"/>
      <c r="E305" s="165"/>
      <c r="F305" s="175"/>
      <c r="G305" s="115"/>
      <c r="H305" s="197"/>
      <c r="J305" s="44"/>
      <c r="K305" s="2"/>
      <c r="L305" s="157"/>
      <c r="M305" s="158"/>
      <c r="N305" s="157"/>
      <c r="O305" s="159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2"/>
      <c r="AU305" s="2"/>
      <c r="AV305" s="2"/>
      <c r="AW305" s="2"/>
    </row>
    <row r="306" spans="1:49" s="50" customFormat="1" x14ac:dyDescent="0.2">
      <c r="A306" s="1"/>
      <c r="B306" s="113"/>
      <c r="C306" s="219"/>
      <c r="D306" s="114"/>
      <c r="E306" s="165"/>
      <c r="F306" s="175"/>
      <c r="G306" s="115"/>
      <c r="H306" s="197"/>
      <c r="J306" s="44"/>
      <c r="K306" s="2"/>
      <c r="L306" s="157"/>
      <c r="M306" s="158"/>
      <c r="N306" s="157"/>
      <c r="O306" s="159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2"/>
      <c r="AU306" s="2"/>
      <c r="AV306" s="2"/>
      <c r="AW306" s="2"/>
    </row>
    <row r="307" spans="1:49" s="50" customFormat="1" x14ac:dyDescent="0.2">
      <c r="A307" s="1"/>
      <c r="B307" s="113"/>
      <c r="C307" s="219"/>
      <c r="D307" s="114"/>
      <c r="E307" s="165"/>
      <c r="F307" s="175"/>
      <c r="G307" s="115"/>
      <c r="H307" s="197"/>
      <c r="J307" s="44"/>
      <c r="K307" s="2"/>
      <c r="L307" s="157"/>
      <c r="M307" s="158"/>
      <c r="N307" s="157"/>
      <c r="O307" s="159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2"/>
      <c r="AU307" s="2"/>
      <c r="AV307" s="2"/>
      <c r="AW307" s="2"/>
    </row>
    <row r="308" spans="1:49" s="50" customFormat="1" x14ac:dyDescent="0.2">
      <c r="A308" s="1"/>
      <c r="B308" s="113"/>
      <c r="C308" s="219"/>
      <c r="D308" s="114"/>
      <c r="E308" s="165"/>
      <c r="F308" s="175"/>
      <c r="G308" s="115"/>
      <c r="H308" s="197"/>
      <c r="J308" s="44"/>
      <c r="K308" s="2"/>
      <c r="L308" s="157"/>
      <c r="M308" s="158"/>
      <c r="N308" s="157"/>
      <c r="O308" s="159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2"/>
      <c r="AU308" s="2"/>
      <c r="AV308" s="2"/>
      <c r="AW308" s="2"/>
    </row>
    <row r="309" spans="1:49" s="50" customFormat="1" x14ac:dyDescent="0.2">
      <c r="A309" s="1"/>
      <c r="B309" s="113"/>
      <c r="C309" s="219"/>
      <c r="D309" s="114"/>
      <c r="E309" s="165"/>
      <c r="F309" s="175"/>
      <c r="G309" s="115"/>
      <c r="H309" s="197"/>
      <c r="J309" s="44"/>
      <c r="K309" s="2"/>
      <c r="L309" s="157"/>
      <c r="M309" s="158"/>
      <c r="N309" s="157"/>
      <c r="O309" s="159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2"/>
      <c r="AU309" s="2"/>
      <c r="AV309" s="2"/>
      <c r="AW309" s="2"/>
    </row>
    <row r="310" spans="1:49" s="50" customFormat="1" x14ac:dyDescent="0.2">
      <c r="A310" s="1"/>
      <c r="B310" s="113"/>
      <c r="C310" s="219"/>
      <c r="D310" s="114"/>
      <c r="E310" s="165"/>
      <c r="F310" s="175"/>
      <c r="G310" s="115"/>
      <c r="H310" s="197"/>
      <c r="J310" s="44"/>
      <c r="K310" s="2"/>
      <c r="L310" s="157"/>
      <c r="M310" s="158"/>
      <c r="N310" s="157"/>
      <c r="O310" s="159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2"/>
      <c r="AU310" s="2"/>
      <c r="AV310" s="2"/>
      <c r="AW310" s="2"/>
    </row>
    <row r="311" spans="1:49" s="50" customFormat="1" x14ac:dyDescent="0.2">
      <c r="A311" s="1"/>
      <c r="B311" s="113"/>
      <c r="C311" s="219"/>
      <c r="D311" s="114"/>
      <c r="E311" s="165"/>
      <c r="F311" s="175"/>
      <c r="G311" s="115"/>
      <c r="H311" s="197"/>
      <c r="J311" s="44"/>
      <c r="K311" s="2"/>
      <c r="L311" s="157"/>
      <c r="M311" s="158"/>
      <c r="N311" s="157"/>
      <c r="O311" s="159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2"/>
      <c r="AU311" s="2"/>
      <c r="AV311" s="2"/>
      <c r="AW311" s="2"/>
    </row>
    <row r="312" spans="1:49" s="50" customFormat="1" x14ac:dyDescent="0.2">
      <c r="A312" s="1"/>
      <c r="B312" s="113"/>
      <c r="C312" s="219"/>
      <c r="D312" s="114"/>
      <c r="E312" s="165"/>
      <c r="F312" s="175"/>
      <c r="G312" s="115"/>
      <c r="H312" s="197"/>
      <c r="J312" s="44"/>
      <c r="K312" s="2"/>
      <c r="L312" s="157"/>
      <c r="M312" s="158"/>
      <c r="N312" s="157"/>
      <c r="O312" s="159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2"/>
      <c r="AU312" s="2"/>
      <c r="AV312" s="2"/>
      <c r="AW312" s="2"/>
    </row>
    <row r="313" spans="1:49" s="50" customFormat="1" x14ac:dyDescent="0.2">
      <c r="A313" s="1"/>
      <c r="B313" s="113"/>
      <c r="C313" s="219"/>
      <c r="D313" s="114"/>
      <c r="E313" s="165"/>
      <c r="F313" s="175"/>
      <c r="G313" s="115"/>
      <c r="H313" s="197"/>
      <c r="J313" s="44"/>
      <c r="K313" s="2"/>
      <c r="L313" s="157"/>
      <c r="M313" s="158"/>
      <c r="N313" s="157"/>
      <c r="O313" s="159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2"/>
      <c r="AU313" s="2"/>
      <c r="AV313" s="2"/>
      <c r="AW313" s="2"/>
    </row>
    <row r="314" spans="1:49" s="50" customFormat="1" x14ac:dyDescent="0.2">
      <c r="A314" s="1"/>
      <c r="B314" s="113"/>
      <c r="C314" s="219"/>
      <c r="D314" s="114"/>
      <c r="E314" s="165"/>
      <c r="F314" s="175"/>
      <c r="G314" s="115"/>
      <c r="H314" s="197"/>
      <c r="J314" s="44"/>
      <c r="K314" s="2"/>
      <c r="L314" s="157"/>
      <c r="M314" s="158"/>
      <c r="N314" s="157"/>
      <c r="O314" s="159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2"/>
      <c r="AU314" s="2"/>
      <c r="AV314" s="2"/>
      <c r="AW314" s="2"/>
    </row>
    <row r="315" spans="1:49" s="50" customFormat="1" x14ac:dyDescent="0.2">
      <c r="A315" s="1"/>
      <c r="B315" s="113"/>
      <c r="C315" s="219"/>
      <c r="D315" s="114"/>
      <c r="E315" s="165"/>
      <c r="F315" s="175"/>
      <c r="G315" s="115"/>
      <c r="H315" s="197"/>
      <c r="J315" s="44"/>
      <c r="K315" s="2"/>
      <c r="L315" s="157"/>
      <c r="M315" s="158"/>
      <c r="N315" s="157"/>
      <c r="O315" s="159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2"/>
      <c r="AU315" s="2"/>
      <c r="AV315" s="2"/>
      <c r="AW315" s="2"/>
    </row>
    <row r="316" spans="1:49" s="50" customFormat="1" x14ac:dyDescent="0.2">
      <c r="A316" s="1"/>
      <c r="B316" s="113"/>
      <c r="C316" s="219"/>
      <c r="D316" s="114"/>
      <c r="E316" s="165"/>
      <c r="F316" s="175"/>
      <c r="G316" s="115"/>
      <c r="H316" s="197"/>
      <c r="J316" s="44"/>
      <c r="K316" s="2"/>
      <c r="L316" s="157"/>
      <c r="M316" s="158"/>
      <c r="N316" s="157"/>
      <c r="O316" s="159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2"/>
      <c r="AU316" s="2"/>
      <c r="AV316" s="2"/>
      <c r="AW316" s="2"/>
    </row>
    <row r="317" spans="1:49" s="50" customFormat="1" x14ac:dyDescent="0.2">
      <c r="A317" s="1"/>
      <c r="B317" s="113"/>
      <c r="C317" s="219"/>
      <c r="D317" s="114"/>
      <c r="E317" s="165"/>
      <c r="F317" s="175"/>
      <c r="G317" s="115"/>
      <c r="H317" s="197"/>
      <c r="J317" s="44"/>
      <c r="K317" s="2"/>
      <c r="L317" s="157"/>
      <c r="M317" s="158"/>
      <c r="N317" s="157"/>
      <c r="O317" s="159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2"/>
      <c r="AU317" s="2"/>
      <c r="AV317" s="2"/>
      <c r="AW317" s="2"/>
    </row>
    <row r="318" spans="1:49" s="50" customFormat="1" x14ac:dyDescent="0.2">
      <c r="A318" s="1"/>
      <c r="B318" s="113"/>
      <c r="C318" s="219"/>
      <c r="D318" s="114"/>
      <c r="E318" s="165"/>
      <c r="F318" s="175"/>
      <c r="G318" s="115"/>
      <c r="H318" s="197"/>
      <c r="J318" s="44"/>
      <c r="K318" s="2"/>
      <c r="L318" s="157"/>
      <c r="M318" s="158"/>
      <c r="N318" s="157"/>
      <c r="O318" s="159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2"/>
      <c r="AU318" s="2"/>
      <c r="AV318" s="2"/>
      <c r="AW318" s="2"/>
    </row>
    <row r="319" spans="1:49" s="50" customFormat="1" x14ac:dyDescent="0.2">
      <c r="A319" s="1"/>
      <c r="B319" s="113"/>
      <c r="C319" s="219"/>
      <c r="D319" s="114"/>
      <c r="E319" s="165"/>
      <c r="F319" s="175"/>
      <c r="G319" s="115"/>
      <c r="H319" s="197"/>
      <c r="J319" s="44"/>
      <c r="K319" s="2"/>
      <c r="L319" s="157"/>
      <c r="M319" s="158"/>
      <c r="N319" s="157"/>
      <c r="O319" s="159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2"/>
      <c r="AU319" s="2"/>
      <c r="AV319" s="2"/>
      <c r="AW319" s="2"/>
    </row>
    <row r="320" spans="1:49" s="50" customFormat="1" x14ac:dyDescent="0.2">
      <c r="A320" s="1"/>
      <c r="B320" s="113"/>
      <c r="C320" s="219"/>
      <c r="D320" s="114"/>
      <c r="E320" s="165"/>
      <c r="F320" s="175"/>
      <c r="G320" s="115"/>
      <c r="H320" s="197"/>
      <c r="J320" s="44"/>
      <c r="K320" s="2"/>
      <c r="L320" s="157"/>
      <c r="M320" s="158"/>
      <c r="N320" s="157"/>
      <c r="O320" s="159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2"/>
      <c r="AU320" s="2"/>
      <c r="AV320" s="2"/>
      <c r="AW320" s="2"/>
    </row>
    <row r="321" spans="1:49" s="50" customFormat="1" x14ac:dyDescent="0.2">
      <c r="A321" s="1"/>
      <c r="B321" s="113"/>
      <c r="C321" s="219"/>
      <c r="D321" s="114"/>
      <c r="E321" s="165"/>
      <c r="F321" s="175"/>
      <c r="G321" s="115"/>
      <c r="H321" s="197"/>
      <c r="J321" s="44"/>
      <c r="K321" s="2"/>
      <c r="L321" s="157"/>
      <c r="M321" s="158"/>
      <c r="N321" s="157"/>
      <c r="O321" s="159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2"/>
      <c r="AU321" s="2"/>
      <c r="AV321" s="2"/>
      <c r="AW321" s="2"/>
    </row>
    <row r="322" spans="1:49" s="50" customFormat="1" x14ac:dyDescent="0.2">
      <c r="A322" s="1"/>
      <c r="B322" s="113"/>
      <c r="C322" s="219"/>
      <c r="D322" s="114"/>
      <c r="E322" s="165"/>
      <c r="F322" s="175"/>
      <c r="G322" s="115"/>
      <c r="H322" s="197"/>
      <c r="J322" s="44"/>
      <c r="K322" s="2"/>
      <c r="L322" s="157"/>
      <c r="M322" s="158"/>
      <c r="N322" s="157"/>
      <c r="O322" s="159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2"/>
      <c r="AU322" s="2"/>
      <c r="AV322" s="2"/>
      <c r="AW322" s="2"/>
    </row>
    <row r="323" spans="1:49" s="50" customFormat="1" x14ac:dyDescent="0.2">
      <c r="A323" s="1"/>
      <c r="B323" s="113"/>
      <c r="C323" s="219"/>
      <c r="D323" s="114"/>
      <c r="E323" s="165"/>
      <c r="F323" s="175"/>
      <c r="G323" s="115"/>
      <c r="H323" s="197"/>
      <c r="J323" s="44"/>
      <c r="K323" s="2"/>
      <c r="L323" s="157"/>
      <c r="M323" s="158"/>
      <c r="N323" s="157"/>
      <c r="O323" s="159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2"/>
      <c r="AU323" s="2"/>
      <c r="AV323" s="2"/>
      <c r="AW323" s="2"/>
    </row>
    <row r="324" spans="1:49" s="50" customFormat="1" x14ac:dyDescent="0.2">
      <c r="A324" s="1"/>
      <c r="B324" s="113"/>
      <c r="C324" s="219"/>
      <c r="D324" s="114"/>
      <c r="E324" s="165"/>
      <c r="F324" s="175"/>
      <c r="G324" s="115"/>
      <c r="H324" s="197"/>
      <c r="J324" s="44"/>
      <c r="K324" s="2"/>
      <c r="L324" s="157"/>
      <c r="M324" s="158"/>
      <c r="N324" s="157"/>
      <c r="O324" s="159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2"/>
      <c r="AU324" s="2"/>
      <c r="AV324" s="2"/>
      <c r="AW324" s="2"/>
    </row>
    <row r="325" spans="1:49" s="50" customFormat="1" x14ac:dyDescent="0.2">
      <c r="A325" s="1"/>
      <c r="B325" s="113"/>
      <c r="C325" s="219"/>
      <c r="D325" s="114"/>
      <c r="E325" s="165"/>
      <c r="F325" s="175"/>
      <c r="G325" s="115"/>
      <c r="H325" s="197"/>
      <c r="J325" s="44"/>
      <c r="K325" s="2"/>
      <c r="L325" s="157"/>
      <c r="M325" s="158"/>
      <c r="N325" s="157"/>
      <c r="O325" s="159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2"/>
      <c r="AU325" s="2"/>
      <c r="AV325" s="2"/>
      <c r="AW325" s="2"/>
    </row>
    <row r="326" spans="1:49" s="50" customFormat="1" x14ac:dyDescent="0.2">
      <c r="A326" s="1"/>
      <c r="B326" s="113"/>
      <c r="C326" s="219"/>
      <c r="D326" s="114"/>
      <c r="E326" s="165"/>
      <c r="F326" s="175"/>
      <c r="G326" s="115"/>
      <c r="H326" s="197"/>
      <c r="J326" s="44"/>
      <c r="K326" s="2"/>
      <c r="L326" s="157"/>
      <c r="M326" s="158"/>
      <c r="N326" s="157"/>
      <c r="O326" s="159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2"/>
      <c r="AU326" s="2"/>
      <c r="AV326" s="2"/>
      <c r="AW326" s="2"/>
    </row>
    <row r="327" spans="1:49" s="50" customFormat="1" x14ac:dyDescent="0.2">
      <c r="A327" s="1"/>
      <c r="B327" s="113"/>
      <c r="C327" s="219"/>
      <c r="D327" s="114"/>
      <c r="E327" s="165"/>
      <c r="F327" s="175"/>
      <c r="G327" s="115"/>
      <c r="H327" s="197"/>
      <c r="J327" s="44"/>
      <c r="K327" s="2"/>
      <c r="L327" s="157"/>
      <c r="M327" s="158"/>
      <c r="N327" s="157"/>
      <c r="O327" s="159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2"/>
      <c r="AU327" s="2"/>
      <c r="AV327" s="2"/>
      <c r="AW327" s="2"/>
    </row>
    <row r="328" spans="1:49" s="50" customFormat="1" x14ac:dyDescent="0.2">
      <c r="A328" s="1"/>
      <c r="B328" s="113"/>
      <c r="C328" s="219"/>
      <c r="D328" s="114"/>
      <c r="E328" s="165"/>
      <c r="F328" s="175"/>
      <c r="G328" s="115"/>
      <c r="H328" s="197"/>
      <c r="J328" s="44"/>
      <c r="K328" s="2"/>
      <c r="L328" s="157"/>
      <c r="M328" s="158"/>
      <c r="N328" s="157"/>
      <c r="O328" s="159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2"/>
      <c r="AU328" s="2"/>
      <c r="AV328" s="2"/>
      <c r="AW328" s="2"/>
    </row>
    <row r="329" spans="1:49" s="50" customFormat="1" x14ac:dyDescent="0.2">
      <c r="A329" s="1"/>
      <c r="B329" s="113"/>
      <c r="C329" s="219"/>
      <c r="D329" s="114"/>
      <c r="E329" s="165"/>
      <c r="F329" s="175"/>
      <c r="G329" s="115"/>
      <c r="H329" s="197"/>
      <c r="J329" s="44"/>
      <c r="K329" s="2"/>
      <c r="L329" s="157"/>
      <c r="M329" s="158"/>
      <c r="N329" s="157"/>
      <c r="O329" s="159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2"/>
      <c r="AU329" s="2"/>
      <c r="AV329" s="2"/>
      <c r="AW329" s="2"/>
    </row>
    <row r="330" spans="1:49" s="50" customFormat="1" x14ac:dyDescent="0.2">
      <c r="A330" s="1"/>
      <c r="B330" s="113"/>
      <c r="C330" s="219"/>
      <c r="D330" s="114"/>
      <c r="E330" s="165"/>
      <c r="F330" s="175"/>
      <c r="G330" s="115"/>
      <c r="H330" s="197"/>
      <c r="J330" s="44"/>
      <c r="K330" s="2"/>
      <c r="L330" s="157"/>
      <c r="M330" s="158"/>
      <c r="N330" s="157"/>
      <c r="O330" s="159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2"/>
      <c r="AU330" s="2"/>
      <c r="AV330" s="2"/>
      <c r="AW330" s="2"/>
    </row>
    <row r="331" spans="1:49" s="50" customFormat="1" x14ac:dyDescent="0.2">
      <c r="A331" s="1"/>
      <c r="B331" s="113"/>
      <c r="C331" s="219"/>
      <c r="D331" s="114"/>
      <c r="E331" s="165"/>
      <c r="F331" s="175"/>
      <c r="G331" s="115"/>
      <c r="H331" s="197"/>
      <c r="J331" s="44"/>
      <c r="K331" s="2"/>
      <c r="L331" s="157"/>
      <c r="M331" s="158"/>
      <c r="N331" s="157"/>
      <c r="O331" s="159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2"/>
      <c r="AU331" s="2"/>
      <c r="AV331" s="2"/>
      <c r="AW331" s="2"/>
    </row>
    <row r="332" spans="1:49" s="50" customFormat="1" x14ac:dyDescent="0.2">
      <c r="A332" s="1"/>
      <c r="B332" s="113"/>
      <c r="C332" s="219"/>
      <c r="D332" s="114"/>
      <c r="E332" s="165"/>
      <c r="F332" s="175"/>
      <c r="G332" s="115"/>
      <c r="H332" s="197"/>
      <c r="J332" s="44"/>
      <c r="K332" s="2"/>
      <c r="L332" s="157"/>
      <c r="M332" s="158"/>
      <c r="N332" s="157"/>
      <c r="O332" s="159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2"/>
      <c r="AU332" s="2"/>
      <c r="AV332" s="2"/>
      <c r="AW332" s="2"/>
    </row>
    <row r="333" spans="1:49" s="50" customFormat="1" x14ac:dyDescent="0.2">
      <c r="A333" s="1"/>
      <c r="B333" s="113"/>
      <c r="C333" s="219"/>
      <c r="D333" s="114"/>
      <c r="E333" s="165"/>
      <c r="F333" s="175"/>
      <c r="G333" s="115"/>
      <c r="H333" s="197"/>
      <c r="J333" s="44"/>
      <c r="K333" s="2"/>
      <c r="L333" s="157"/>
      <c r="M333" s="158"/>
      <c r="N333" s="157"/>
      <c r="O333" s="159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2"/>
      <c r="AU333" s="2"/>
      <c r="AV333" s="2"/>
      <c r="AW333" s="2"/>
    </row>
    <row r="334" spans="1:49" s="50" customFormat="1" x14ac:dyDescent="0.2">
      <c r="A334" s="1"/>
      <c r="B334" s="113"/>
      <c r="C334" s="219"/>
      <c r="D334" s="114"/>
      <c r="E334" s="165"/>
      <c r="F334" s="175"/>
      <c r="G334" s="115"/>
      <c r="H334" s="197"/>
      <c r="J334" s="44"/>
      <c r="K334" s="2"/>
      <c r="L334" s="157"/>
      <c r="M334" s="158"/>
      <c r="N334" s="157"/>
      <c r="O334" s="159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2"/>
      <c r="AU334" s="2"/>
      <c r="AV334" s="2"/>
      <c r="AW334" s="2"/>
    </row>
    <row r="335" spans="1:49" s="50" customFormat="1" x14ac:dyDescent="0.2">
      <c r="A335" s="1"/>
      <c r="B335" s="113"/>
      <c r="C335" s="219"/>
      <c r="D335" s="114"/>
      <c r="E335" s="165"/>
      <c r="F335" s="175"/>
      <c r="G335" s="115"/>
      <c r="H335" s="197"/>
      <c r="J335" s="44"/>
      <c r="K335" s="2"/>
      <c r="L335" s="157"/>
      <c r="M335" s="158"/>
      <c r="N335" s="157"/>
      <c r="O335" s="159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2"/>
      <c r="AU335" s="2"/>
      <c r="AV335" s="2"/>
      <c r="AW335" s="2"/>
    </row>
    <row r="336" spans="1:49" s="50" customFormat="1" x14ac:dyDescent="0.2">
      <c r="A336" s="1"/>
      <c r="B336" s="113"/>
      <c r="C336" s="219"/>
      <c r="D336" s="114"/>
      <c r="E336" s="165"/>
      <c r="F336" s="175"/>
      <c r="G336" s="115"/>
      <c r="H336" s="197"/>
      <c r="J336" s="44"/>
      <c r="K336" s="2"/>
      <c r="L336" s="157"/>
      <c r="M336" s="158"/>
      <c r="N336" s="157"/>
      <c r="O336" s="159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2"/>
      <c r="AU336" s="2"/>
      <c r="AV336" s="2"/>
      <c r="AW336" s="2"/>
    </row>
    <row r="337" spans="1:49" s="50" customFormat="1" x14ac:dyDescent="0.2">
      <c r="A337" s="1"/>
      <c r="B337" s="113"/>
      <c r="C337" s="219"/>
      <c r="D337" s="114"/>
      <c r="E337" s="165"/>
      <c r="F337" s="175"/>
      <c r="G337" s="115"/>
      <c r="H337" s="197"/>
      <c r="J337" s="44"/>
      <c r="K337" s="2"/>
      <c r="L337" s="157"/>
      <c r="M337" s="158"/>
      <c r="N337" s="157"/>
      <c r="O337" s="159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2"/>
      <c r="AU337" s="2"/>
      <c r="AV337" s="2"/>
      <c r="AW337" s="2"/>
    </row>
    <row r="338" spans="1:49" s="50" customFormat="1" x14ac:dyDescent="0.2">
      <c r="A338" s="1"/>
      <c r="B338" s="113"/>
      <c r="C338" s="219"/>
      <c r="D338" s="114"/>
      <c r="E338" s="165"/>
      <c r="F338" s="175"/>
      <c r="G338" s="115"/>
      <c r="H338" s="197"/>
      <c r="J338" s="44"/>
      <c r="K338" s="2"/>
      <c r="L338" s="157"/>
      <c r="M338" s="158"/>
      <c r="N338" s="157"/>
      <c r="O338" s="159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2"/>
      <c r="AU338" s="2"/>
      <c r="AV338" s="2"/>
      <c r="AW338" s="2"/>
    </row>
    <row r="339" spans="1:49" s="50" customFormat="1" x14ac:dyDescent="0.2">
      <c r="A339" s="1"/>
      <c r="B339" s="113"/>
      <c r="C339" s="219"/>
      <c r="D339" s="114"/>
      <c r="E339" s="165"/>
      <c r="F339" s="175"/>
      <c r="G339" s="115"/>
      <c r="H339" s="197"/>
      <c r="J339" s="44"/>
      <c r="K339" s="2"/>
      <c r="L339" s="157"/>
      <c r="M339" s="158"/>
      <c r="N339" s="157"/>
      <c r="O339" s="159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2"/>
      <c r="AU339" s="2"/>
      <c r="AV339" s="2"/>
      <c r="AW339" s="2"/>
    </row>
    <row r="340" spans="1:49" s="50" customFormat="1" x14ac:dyDescent="0.2">
      <c r="A340" s="1"/>
      <c r="B340" s="113"/>
      <c r="C340" s="219"/>
      <c r="D340" s="114"/>
      <c r="E340" s="165"/>
      <c r="F340" s="175"/>
      <c r="G340" s="115"/>
      <c r="H340" s="197"/>
      <c r="J340" s="44"/>
      <c r="K340" s="2"/>
      <c r="L340" s="157"/>
      <c r="M340" s="158"/>
      <c r="N340" s="157"/>
      <c r="O340" s="159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2"/>
      <c r="AU340" s="2"/>
      <c r="AV340" s="2"/>
      <c r="AW340" s="2"/>
    </row>
    <row r="341" spans="1:49" s="50" customFormat="1" x14ac:dyDescent="0.2">
      <c r="A341" s="1"/>
      <c r="B341" s="113"/>
      <c r="C341" s="219"/>
      <c r="D341" s="114"/>
      <c r="E341" s="165"/>
      <c r="F341" s="175"/>
      <c r="G341" s="115"/>
      <c r="H341" s="197"/>
      <c r="J341" s="44"/>
      <c r="K341" s="2"/>
      <c r="L341" s="157"/>
      <c r="M341" s="158"/>
      <c r="N341" s="157"/>
      <c r="O341" s="159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2"/>
      <c r="AU341" s="2"/>
      <c r="AV341" s="2"/>
      <c r="AW341" s="2"/>
    </row>
    <row r="342" spans="1:49" s="50" customFormat="1" x14ac:dyDescent="0.2">
      <c r="A342" s="1"/>
      <c r="B342" s="113"/>
      <c r="C342" s="219"/>
      <c r="D342" s="114"/>
      <c r="E342" s="165"/>
      <c r="F342" s="175"/>
      <c r="G342" s="115"/>
      <c r="H342" s="197"/>
      <c r="J342" s="44"/>
      <c r="K342" s="2"/>
      <c r="L342" s="157"/>
      <c r="M342" s="158"/>
      <c r="N342" s="157"/>
      <c r="O342" s="159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2"/>
      <c r="AU342" s="2"/>
      <c r="AV342" s="2"/>
      <c r="AW342" s="2"/>
    </row>
    <row r="343" spans="1:49" s="50" customFormat="1" x14ac:dyDescent="0.2">
      <c r="A343" s="1"/>
      <c r="B343" s="113"/>
      <c r="C343" s="219"/>
      <c r="D343" s="114"/>
      <c r="E343" s="165"/>
      <c r="F343" s="175"/>
      <c r="G343" s="115"/>
      <c r="H343" s="197"/>
      <c r="J343" s="44"/>
      <c r="K343" s="2"/>
      <c r="L343" s="157"/>
      <c r="M343" s="158"/>
      <c r="N343" s="157"/>
      <c r="O343" s="159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2"/>
      <c r="AU343" s="2"/>
      <c r="AV343" s="2"/>
      <c r="AW343" s="2"/>
    </row>
    <row r="344" spans="1:49" s="50" customFormat="1" x14ac:dyDescent="0.2">
      <c r="A344" s="1"/>
      <c r="B344" s="113"/>
      <c r="C344" s="219"/>
      <c r="D344" s="114"/>
      <c r="E344" s="165"/>
      <c r="F344" s="175"/>
      <c r="G344" s="115"/>
      <c r="H344" s="197"/>
      <c r="J344" s="44"/>
      <c r="K344" s="2"/>
      <c r="L344" s="157"/>
      <c r="M344" s="158"/>
      <c r="N344" s="157"/>
      <c r="O344" s="159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2"/>
      <c r="AU344" s="2"/>
      <c r="AV344" s="2"/>
      <c r="AW344" s="2"/>
    </row>
    <row r="345" spans="1:49" s="50" customFormat="1" x14ac:dyDescent="0.2">
      <c r="A345" s="1"/>
      <c r="B345" s="113"/>
      <c r="C345" s="219"/>
      <c r="D345" s="114"/>
      <c r="E345" s="165"/>
      <c r="F345" s="175"/>
      <c r="G345" s="115"/>
      <c r="H345" s="197"/>
      <c r="J345" s="44"/>
      <c r="K345" s="2"/>
      <c r="L345" s="157"/>
      <c r="M345" s="158"/>
      <c r="N345" s="157"/>
      <c r="O345" s="159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2"/>
      <c r="AU345" s="2"/>
      <c r="AV345" s="2"/>
      <c r="AW345" s="2"/>
    </row>
    <row r="346" spans="1:49" s="50" customFormat="1" x14ac:dyDescent="0.2">
      <c r="A346" s="1"/>
      <c r="B346" s="113"/>
      <c r="C346" s="219"/>
      <c r="D346" s="114"/>
      <c r="E346" s="165"/>
      <c r="F346" s="175"/>
      <c r="G346" s="115"/>
      <c r="H346" s="197"/>
      <c r="J346" s="44"/>
      <c r="K346" s="2"/>
      <c r="L346" s="157"/>
      <c r="M346" s="158"/>
      <c r="N346" s="157"/>
      <c r="O346" s="159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2"/>
      <c r="AU346" s="2"/>
      <c r="AV346" s="2"/>
      <c r="AW346" s="2"/>
    </row>
    <row r="347" spans="1:49" s="50" customFormat="1" x14ac:dyDescent="0.2">
      <c r="A347" s="1"/>
      <c r="B347" s="113"/>
      <c r="C347" s="219"/>
      <c r="D347" s="114"/>
      <c r="E347" s="165"/>
      <c r="F347" s="175"/>
      <c r="G347" s="115"/>
      <c r="H347" s="197"/>
      <c r="J347" s="44"/>
      <c r="K347" s="2"/>
      <c r="L347" s="157"/>
      <c r="M347" s="158"/>
      <c r="N347" s="157"/>
      <c r="O347" s="159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2"/>
      <c r="AU347" s="2"/>
      <c r="AV347" s="2"/>
      <c r="AW347" s="2"/>
    </row>
    <row r="348" spans="1:49" s="50" customFormat="1" x14ac:dyDescent="0.2">
      <c r="A348" s="1"/>
      <c r="B348" s="113"/>
      <c r="C348" s="219"/>
      <c r="D348" s="114"/>
      <c r="E348" s="165"/>
      <c r="F348" s="175"/>
      <c r="G348" s="115"/>
      <c r="H348" s="197"/>
      <c r="J348" s="44"/>
      <c r="K348" s="2"/>
      <c r="L348" s="157"/>
      <c r="M348" s="158"/>
      <c r="N348" s="157"/>
      <c r="O348" s="159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2"/>
      <c r="AU348" s="2"/>
      <c r="AV348" s="2"/>
      <c r="AW348" s="2"/>
    </row>
    <row r="349" spans="1:49" s="50" customFormat="1" x14ac:dyDescent="0.2">
      <c r="A349" s="1"/>
      <c r="B349" s="113"/>
      <c r="C349" s="219"/>
      <c r="D349" s="114"/>
      <c r="E349" s="165"/>
      <c r="F349" s="175"/>
      <c r="G349" s="115"/>
      <c r="H349" s="197"/>
      <c r="J349" s="44"/>
      <c r="K349" s="2"/>
      <c r="L349" s="157"/>
      <c r="M349" s="158"/>
      <c r="N349" s="157"/>
      <c r="O349" s="159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2"/>
      <c r="AU349" s="2"/>
      <c r="AV349" s="2"/>
      <c r="AW349" s="2"/>
    </row>
    <row r="350" spans="1:49" s="50" customFormat="1" x14ac:dyDescent="0.2">
      <c r="A350" s="1"/>
      <c r="B350" s="113"/>
      <c r="C350" s="219"/>
      <c r="D350" s="114"/>
      <c r="E350" s="165"/>
      <c r="F350" s="175"/>
      <c r="G350" s="115"/>
      <c r="H350" s="197"/>
      <c r="J350" s="44"/>
      <c r="K350" s="2"/>
      <c r="L350" s="157"/>
      <c r="M350" s="158"/>
      <c r="N350" s="157"/>
      <c r="O350" s="159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2"/>
      <c r="AU350" s="2"/>
      <c r="AV350" s="2"/>
      <c r="AW350" s="2"/>
    </row>
    <row r="351" spans="1:49" s="50" customFormat="1" x14ac:dyDescent="0.2">
      <c r="A351" s="1"/>
      <c r="B351" s="113"/>
      <c r="C351" s="219"/>
      <c r="D351" s="114"/>
      <c r="E351" s="165"/>
      <c r="F351" s="175"/>
      <c r="G351" s="115"/>
      <c r="H351" s="197"/>
      <c r="J351" s="44"/>
      <c r="K351" s="2"/>
      <c r="L351" s="157"/>
      <c r="M351" s="158"/>
      <c r="N351" s="157"/>
      <c r="O351" s="159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2"/>
      <c r="AU351" s="2"/>
      <c r="AV351" s="2"/>
      <c r="AW351" s="2"/>
    </row>
    <row r="352" spans="1:49" s="50" customFormat="1" x14ac:dyDescent="0.2">
      <c r="A352" s="1"/>
      <c r="B352" s="113"/>
      <c r="C352" s="219"/>
      <c r="D352" s="114"/>
      <c r="E352" s="165"/>
      <c r="F352" s="175"/>
      <c r="G352" s="115"/>
      <c r="H352" s="197"/>
      <c r="J352" s="44"/>
      <c r="K352" s="2"/>
      <c r="L352" s="157"/>
      <c r="M352" s="158"/>
      <c r="N352" s="157"/>
      <c r="O352" s="159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2"/>
      <c r="AU352" s="2"/>
      <c r="AV352" s="2"/>
      <c r="AW352" s="2"/>
    </row>
    <row r="353" spans="1:49" s="50" customFormat="1" x14ac:dyDescent="0.2">
      <c r="A353" s="1"/>
      <c r="B353" s="113"/>
      <c r="C353" s="219"/>
      <c r="D353" s="114"/>
      <c r="E353" s="165"/>
      <c r="F353" s="175"/>
      <c r="G353" s="115"/>
      <c r="H353" s="197"/>
      <c r="J353" s="44"/>
      <c r="K353" s="2"/>
      <c r="L353" s="157"/>
      <c r="M353" s="158"/>
      <c r="N353" s="157"/>
      <c r="O353" s="159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2"/>
      <c r="AU353" s="2"/>
      <c r="AV353" s="2"/>
      <c r="AW353" s="2"/>
    </row>
    <row r="354" spans="1:49" s="50" customFormat="1" x14ac:dyDescent="0.2">
      <c r="A354" s="1"/>
      <c r="B354" s="113"/>
      <c r="C354" s="219"/>
      <c r="D354" s="114"/>
      <c r="E354" s="165"/>
      <c r="F354" s="175"/>
      <c r="G354" s="115"/>
      <c r="H354" s="197"/>
      <c r="J354" s="44"/>
      <c r="K354" s="2"/>
      <c r="L354" s="157"/>
      <c r="M354" s="158"/>
      <c r="N354" s="157"/>
      <c r="O354" s="159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2"/>
      <c r="AU354" s="2"/>
      <c r="AV354" s="2"/>
      <c r="AW354" s="2"/>
    </row>
    <row r="355" spans="1:49" s="50" customFormat="1" x14ac:dyDescent="0.2">
      <c r="A355" s="1"/>
      <c r="B355" s="113"/>
      <c r="C355" s="219"/>
      <c r="D355" s="114"/>
      <c r="E355" s="165"/>
      <c r="F355" s="175"/>
      <c r="G355" s="115"/>
      <c r="H355" s="197"/>
      <c r="J355" s="44"/>
      <c r="K355" s="2"/>
      <c r="L355" s="157"/>
      <c r="M355" s="158"/>
      <c r="N355" s="157"/>
      <c r="O355" s="159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2"/>
      <c r="AU355" s="2"/>
      <c r="AV355" s="2"/>
      <c r="AW355" s="2"/>
    </row>
    <row r="356" spans="1:49" s="50" customFormat="1" x14ac:dyDescent="0.2">
      <c r="A356" s="1"/>
      <c r="B356" s="113"/>
      <c r="C356" s="219"/>
      <c r="D356" s="114"/>
      <c r="E356" s="165"/>
      <c r="F356" s="175"/>
      <c r="G356" s="115"/>
      <c r="H356" s="197"/>
      <c r="J356" s="44"/>
      <c r="K356" s="2"/>
      <c r="L356" s="157"/>
      <c r="M356" s="158"/>
      <c r="N356" s="157"/>
      <c r="O356" s="159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2"/>
      <c r="AU356" s="2"/>
      <c r="AV356" s="2"/>
      <c r="AW356" s="2"/>
    </row>
    <row r="357" spans="1:49" s="50" customFormat="1" x14ac:dyDescent="0.2">
      <c r="A357" s="1"/>
      <c r="B357" s="113"/>
      <c r="C357" s="219"/>
      <c r="D357" s="114"/>
      <c r="E357" s="165"/>
      <c r="F357" s="175"/>
      <c r="G357" s="115"/>
      <c r="H357" s="197"/>
      <c r="J357" s="44"/>
      <c r="K357" s="2"/>
      <c r="L357" s="157"/>
      <c r="M357" s="158"/>
      <c r="N357" s="157"/>
      <c r="O357" s="159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2"/>
      <c r="AU357" s="2"/>
      <c r="AV357" s="2"/>
      <c r="AW357" s="2"/>
    </row>
    <row r="358" spans="1:49" s="50" customFormat="1" x14ac:dyDescent="0.2">
      <c r="A358" s="1"/>
      <c r="B358" s="113"/>
      <c r="C358" s="219"/>
      <c r="D358" s="114"/>
      <c r="E358" s="165"/>
      <c r="F358" s="175"/>
      <c r="G358" s="115"/>
      <c r="H358" s="197"/>
      <c r="J358" s="44"/>
      <c r="K358" s="2"/>
      <c r="L358" s="157"/>
      <c r="M358" s="158"/>
      <c r="N358" s="157"/>
      <c r="O358" s="159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2"/>
      <c r="AU358" s="2"/>
      <c r="AV358" s="2"/>
      <c r="AW358" s="2"/>
    </row>
    <row r="359" spans="1:49" s="50" customFormat="1" x14ac:dyDescent="0.2">
      <c r="A359" s="1"/>
      <c r="B359" s="113"/>
      <c r="C359" s="219"/>
      <c r="D359" s="114"/>
      <c r="E359" s="165"/>
      <c r="F359" s="175"/>
      <c r="G359" s="115"/>
      <c r="H359" s="197"/>
      <c r="J359" s="44"/>
      <c r="K359" s="2"/>
      <c r="L359" s="157"/>
      <c r="M359" s="158"/>
      <c r="N359" s="157"/>
      <c r="O359" s="159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2"/>
      <c r="AU359" s="2"/>
      <c r="AV359" s="2"/>
      <c r="AW359" s="2"/>
    </row>
    <row r="360" spans="1:49" s="50" customFormat="1" x14ac:dyDescent="0.2">
      <c r="A360" s="1"/>
      <c r="B360" s="113"/>
      <c r="C360" s="219"/>
      <c r="D360" s="114"/>
      <c r="E360" s="165"/>
      <c r="F360" s="175"/>
      <c r="G360" s="115"/>
      <c r="H360" s="197"/>
      <c r="J360" s="44"/>
      <c r="K360" s="2"/>
      <c r="L360" s="157"/>
      <c r="M360" s="158"/>
      <c r="N360" s="157"/>
      <c r="O360" s="159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2"/>
      <c r="AU360" s="2"/>
      <c r="AV360" s="2"/>
      <c r="AW360" s="2"/>
    </row>
    <row r="361" spans="1:49" s="50" customFormat="1" x14ac:dyDescent="0.2">
      <c r="A361" s="1"/>
      <c r="B361" s="113"/>
      <c r="C361" s="219"/>
      <c r="D361" s="114"/>
      <c r="E361" s="165"/>
      <c r="F361" s="175"/>
      <c r="G361" s="115"/>
      <c r="H361" s="197"/>
      <c r="J361" s="44"/>
      <c r="K361" s="2"/>
      <c r="L361" s="157"/>
      <c r="M361" s="158"/>
      <c r="N361" s="157"/>
      <c r="O361" s="159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2"/>
      <c r="AU361" s="2"/>
      <c r="AV361" s="2"/>
      <c r="AW361" s="2"/>
    </row>
    <row r="362" spans="1:49" s="50" customFormat="1" x14ac:dyDescent="0.2">
      <c r="A362" s="1"/>
      <c r="B362" s="113"/>
      <c r="C362" s="219"/>
      <c r="D362" s="114"/>
      <c r="E362" s="165"/>
      <c r="F362" s="175"/>
      <c r="G362" s="115"/>
      <c r="H362" s="197"/>
      <c r="J362" s="44"/>
      <c r="K362" s="2"/>
      <c r="L362" s="157"/>
      <c r="M362" s="158"/>
      <c r="N362" s="157"/>
      <c r="O362" s="159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2"/>
      <c r="AU362" s="2"/>
      <c r="AV362" s="2"/>
      <c r="AW362" s="2"/>
    </row>
    <row r="363" spans="1:49" s="50" customFormat="1" x14ac:dyDescent="0.2">
      <c r="A363" s="1"/>
      <c r="B363" s="113"/>
      <c r="C363" s="219"/>
      <c r="D363" s="114"/>
      <c r="E363" s="165"/>
      <c r="F363" s="175"/>
      <c r="G363" s="115"/>
      <c r="H363" s="197"/>
      <c r="J363" s="44"/>
      <c r="K363" s="2"/>
      <c r="L363" s="157"/>
      <c r="M363" s="158"/>
      <c r="N363" s="157"/>
      <c r="O363" s="159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2"/>
      <c r="AU363" s="2"/>
      <c r="AV363" s="2"/>
      <c r="AW363" s="2"/>
    </row>
    <row r="364" spans="1:49" s="50" customFormat="1" x14ac:dyDescent="0.2">
      <c r="A364" s="1"/>
      <c r="B364" s="113"/>
      <c r="C364" s="219"/>
      <c r="D364" s="114"/>
      <c r="E364" s="165"/>
      <c r="F364" s="175"/>
      <c r="G364" s="115"/>
      <c r="H364" s="197"/>
      <c r="J364" s="44"/>
      <c r="K364" s="2"/>
      <c r="L364" s="157"/>
      <c r="M364" s="158"/>
      <c r="N364" s="157"/>
      <c r="O364" s="159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2"/>
      <c r="AU364" s="2"/>
      <c r="AV364" s="2"/>
      <c r="AW364" s="2"/>
    </row>
    <row r="365" spans="1:49" s="50" customFormat="1" x14ac:dyDescent="0.2">
      <c r="A365" s="1"/>
      <c r="B365" s="113"/>
      <c r="C365" s="219"/>
      <c r="D365" s="114"/>
      <c r="E365" s="165"/>
      <c r="F365" s="175"/>
      <c r="G365" s="115"/>
      <c r="H365" s="197"/>
      <c r="J365" s="44"/>
      <c r="K365" s="2"/>
      <c r="L365" s="157"/>
      <c r="M365" s="158"/>
      <c r="N365" s="157"/>
      <c r="O365" s="159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2"/>
      <c r="AU365" s="2"/>
      <c r="AV365" s="2"/>
      <c r="AW365" s="2"/>
    </row>
    <row r="366" spans="1:49" s="50" customFormat="1" x14ac:dyDescent="0.2">
      <c r="A366" s="1"/>
      <c r="B366" s="113"/>
      <c r="C366" s="219"/>
      <c r="D366" s="114"/>
      <c r="E366" s="165"/>
      <c r="F366" s="175"/>
      <c r="G366" s="115"/>
      <c r="H366" s="197"/>
      <c r="J366" s="44"/>
      <c r="K366" s="2"/>
      <c r="L366" s="157"/>
      <c r="M366" s="158"/>
      <c r="N366" s="157"/>
      <c r="O366" s="159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2"/>
      <c r="AU366" s="2"/>
      <c r="AV366" s="2"/>
      <c r="AW366" s="2"/>
    </row>
    <row r="367" spans="1:49" s="50" customFormat="1" x14ac:dyDescent="0.2">
      <c r="A367" s="1"/>
      <c r="B367" s="113"/>
      <c r="C367" s="219"/>
      <c r="D367" s="114"/>
      <c r="E367" s="165"/>
      <c r="F367" s="175"/>
      <c r="G367" s="115"/>
      <c r="H367" s="197"/>
      <c r="J367" s="44"/>
      <c r="K367" s="2"/>
      <c r="L367" s="157"/>
      <c r="M367" s="158"/>
      <c r="N367" s="157"/>
      <c r="O367" s="159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2"/>
      <c r="AU367" s="2"/>
      <c r="AV367" s="2"/>
      <c r="AW367" s="2"/>
    </row>
    <row r="368" spans="1:49" s="50" customFormat="1" x14ac:dyDescent="0.2">
      <c r="A368" s="1"/>
      <c r="B368" s="113"/>
      <c r="C368" s="219"/>
      <c r="D368" s="114"/>
      <c r="E368" s="165"/>
      <c r="F368" s="175"/>
      <c r="G368" s="115"/>
      <c r="H368" s="197"/>
      <c r="J368" s="44"/>
      <c r="K368" s="2"/>
      <c r="L368" s="157"/>
      <c r="M368" s="158"/>
      <c r="N368" s="157"/>
      <c r="O368" s="159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2"/>
      <c r="AU368" s="2"/>
      <c r="AV368" s="2"/>
      <c r="AW368" s="2"/>
    </row>
    <row r="369" spans="1:49" s="50" customFormat="1" x14ac:dyDescent="0.2">
      <c r="A369" s="1"/>
      <c r="B369" s="113"/>
      <c r="C369" s="219"/>
      <c r="D369" s="114"/>
      <c r="E369" s="165"/>
      <c r="F369" s="175"/>
      <c r="G369" s="115"/>
      <c r="H369" s="197"/>
      <c r="J369" s="44"/>
      <c r="K369" s="2"/>
      <c r="L369" s="157"/>
      <c r="M369" s="158"/>
      <c r="N369" s="157"/>
      <c r="O369" s="159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2"/>
      <c r="AU369" s="2"/>
      <c r="AV369" s="2"/>
      <c r="AW369" s="2"/>
    </row>
    <row r="370" spans="1:49" s="50" customFormat="1" x14ac:dyDescent="0.2">
      <c r="A370" s="1"/>
      <c r="B370" s="113"/>
      <c r="C370" s="219"/>
      <c r="D370" s="114"/>
      <c r="E370" s="165"/>
      <c r="F370" s="175"/>
      <c r="G370" s="115"/>
      <c r="H370" s="197"/>
      <c r="J370" s="44"/>
      <c r="K370" s="2"/>
      <c r="L370" s="157"/>
      <c r="M370" s="158"/>
      <c r="N370" s="157"/>
      <c r="O370" s="159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2"/>
      <c r="AU370" s="2"/>
      <c r="AV370" s="2"/>
      <c r="AW370" s="2"/>
    </row>
    <row r="371" spans="1:49" s="50" customFormat="1" x14ac:dyDescent="0.2">
      <c r="A371" s="1"/>
      <c r="B371" s="113"/>
      <c r="C371" s="219"/>
      <c r="D371" s="114"/>
      <c r="E371" s="165"/>
      <c r="F371" s="175"/>
      <c r="G371" s="115"/>
      <c r="H371" s="197"/>
      <c r="J371" s="44"/>
      <c r="K371" s="2"/>
      <c r="L371" s="157"/>
      <c r="M371" s="158"/>
      <c r="N371" s="157"/>
      <c r="O371" s="159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2"/>
      <c r="AU371" s="2"/>
      <c r="AV371" s="2"/>
      <c r="AW371" s="2"/>
    </row>
    <row r="372" spans="1:49" s="50" customFormat="1" x14ac:dyDescent="0.2">
      <c r="A372" s="1"/>
      <c r="B372" s="113"/>
      <c r="C372" s="219"/>
      <c r="D372" s="114"/>
      <c r="E372" s="165"/>
      <c r="F372" s="175"/>
      <c r="G372" s="115"/>
      <c r="H372" s="197"/>
      <c r="J372" s="44"/>
      <c r="K372" s="2"/>
      <c r="L372" s="157"/>
      <c r="M372" s="158"/>
      <c r="N372" s="157"/>
      <c r="O372" s="159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2"/>
      <c r="AU372" s="2"/>
      <c r="AV372" s="2"/>
      <c r="AW372" s="2"/>
    </row>
    <row r="373" spans="1:49" s="50" customFormat="1" x14ac:dyDescent="0.2">
      <c r="A373" s="1"/>
      <c r="B373" s="113"/>
      <c r="C373" s="219"/>
      <c r="D373" s="114"/>
      <c r="E373" s="165"/>
      <c r="F373" s="175"/>
      <c r="G373" s="115"/>
      <c r="H373" s="197"/>
      <c r="J373" s="44"/>
      <c r="K373" s="2"/>
      <c r="L373" s="157"/>
      <c r="M373" s="158"/>
      <c r="N373" s="157"/>
      <c r="O373" s="159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2"/>
      <c r="AU373" s="2"/>
      <c r="AV373" s="2"/>
      <c r="AW373" s="2"/>
    </row>
    <row r="374" spans="1:49" s="50" customFormat="1" x14ac:dyDescent="0.2">
      <c r="A374" s="1"/>
      <c r="B374" s="113"/>
      <c r="C374" s="219"/>
      <c r="D374" s="114"/>
      <c r="E374" s="165"/>
      <c r="F374" s="175"/>
      <c r="G374" s="115"/>
      <c r="H374" s="197"/>
      <c r="J374" s="44"/>
      <c r="K374" s="2"/>
      <c r="L374" s="157"/>
      <c r="M374" s="158"/>
      <c r="N374" s="157"/>
      <c r="O374" s="159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2"/>
      <c r="AU374" s="2"/>
      <c r="AV374" s="2"/>
      <c r="AW374" s="2"/>
    </row>
    <row r="375" spans="1:49" s="50" customFormat="1" x14ac:dyDescent="0.2">
      <c r="A375" s="1"/>
      <c r="B375" s="113"/>
      <c r="C375" s="219"/>
      <c r="D375" s="114"/>
      <c r="E375" s="165"/>
      <c r="F375" s="175"/>
      <c r="G375" s="115"/>
      <c r="H375" s="197"/>
      <c r="J375" s="44"/>
      <c r="K375" s="2"/>
      <c r="L375" s="157"/>
      <c r="M375" s="158"/>
      <c r="N375" s="157"/>
      <c r="O375" s="159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2"/>
      <c r="AU375" s="2"/>
      <c r="AV375" s="2"/>
      <c r="AW375" s="2"/>
    </row>
    <row r="376" spans="1:49" s="50" customFormat="1" x14ac:dyDescent="0.2">
      <c r="A376" s="1"/>
      <c r="B376" s="113"/>
      <c r="C376" s="219"/>
      <c r="D376" s="114"/>
      <c r="E376" s="165"/>
      <c r="F376" s="175"/>
      <c r="G376" s="115"/>
      <c r="H376" s="197"/>
      <c r="J376" s="44"/>
      <c r="K376" s="2"/>
      <c r="L376" s="157"/>
      <c r="M376" s="158"/>
      <c r="N376" s="157"/>
      <c r="O376" s="159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2"/>
      <c r="AU376" s="2"/>
      <c r="AV376" s="2"/>
      <c r="AW376" s="2"/>
    </row>
    <row r="377" spans="1:49" s="50" customFormat="1" x14ac:dyDescent="0.2">
      <c r="A377" s="1"/>
      <c r="B377" s="113"/>
      <c r="C377" s="219"/>
      <c r="D377" s="114"/>
      <c r="E377" s="165"/>
      <c r="F377" s="175"/>
      <c r="G377" s="115"/>
      <c r="H377" s="197"/>
      <c r="J377" s="44"/>
      <c r="K377" s="2"/>
      <c r="L377" s="157"/>
      <c r="M377" s="158"/>
      <c r="N377" s="157"/>
      <c r="O377" s="159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2"/>
      <c r="AU377" s="2"/>
      <c r="AV377" s="2"/>
      <c r="AW377" s="2"/>
    </row>
    <row r="378" spans="1:49" s="50" customFormat="1" x14ac:dyDescent="0.2">
      <c r="A378" s="1"/>
      <c r="B378" s="113"/>
      <c r="C378" s="219"/>
      <c r="D378" s="114"/>
      <c r="E378" s="165"/>
      <c r="F378" s="175"/>
      <c r="G378" s="115"/>
      <c r="H378" s="197"/>
      <c r="J378" s="44"/>
      <c r="K378" s="2"/>
      <c r="L378" s="157"/>
      <c r="M378" s="158"/>
      <c r="N378" s="157"/>
      <c r="O378" s="159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2"/>
      <c r="AU378" s="2"/>
      <c r="AV378" s="2"/>
      <c r="AW378" s="2"/>
    </row>
    <row r="379" spans="1:49" s="50" customFormat="1" x14ac:dyDescent="0.2">
      <c r="A379" s="1"/>
      <c r="B379" s="113"/>
      <c r="C379" s="219"/>
      <c r="D379" s="114"/>
      <c r="E379" s="165"/>
      <c r="F379" s="175"/>
      <c r="G379" s="115"/>
      <c r="H379" s="197"/>
      <c r="J379" s="44"/>
      <c r="K379" s="2"/>
      <c r="L379" s="157"/>
      <c r="M379" s="158"/>
      <c r="N379" s="157"/>
      <c r="O379" s="159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2"/>
      <c r="AU379" s="2"/>
      <c r="AV379" s="2"/>
      <c r="AW379" s="2"/>
    </row>
    <row r="380" spans="1:49" s="50" customFormat="1" x14ac:dyDescent="0.2">
      <c r="A380" s="1"/>
      <c r="B380" s="113"/>
      <c r="C380" s="219"/>
      <c r="D380" s="114"/>
      <c r="E380" s="165"/>
      <c r="F380" s="175"/>
      <c r="G380" s="115"/>
      <c r="H380" s="197"/>
      <c r="J380" s="44"/>
      <c r="K380" s="2"/>
      <c r="L380" s="157"/>
      <c r="M380" s="158"/>
      <c r="N380" s="157"/>
      <c r="O380" s="159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2"/>
      <c r="AU380" s="2"/>
      <c r="AV380" s="2"/>
      <c r="AW380" s="2"/>
    </row>
    <row r="381" spans="1:49" s="50" customFormat="1" x14ac:dyDescent="0.2">
      <c r="A381" s="1"/>
      <c r="B381" s="113"/>
      <c r="C381" s="219"/>
      <c r="D381" s="114"/>
      <c r="E381" s="165"/>
      <c r="F381" s="175"/>
      <c r="G381" s="115"/>
      <c r="H381" s="197"/>
      <c r="J381" s="44"/>
      <c r="K381" s="2"/>
      <c r="L381" s="157"/>
      <c r="M381" s="158"/>
      <c r="N381" s="157"/>
      <c r="O381" s="159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2"/>
      <c r="AU381" s="2"/>
      <c r="AV381" s="2"/>
      <c r="AW381" s="2"/>
    </row>
    <row r="382" spans="1:49" s="50" customFormat="1" x14ac:dyDescent="0.2">
      <c r="A382" s="1"/>
      <c r="B382" s="113"/>
      <c r="C382" s="219"/>
      <c r="D382" s="114"/>
      <c r="E382" s="165"/>
      <c r="F382" s="175"/>
      <c r="G382" s="115"/>
      <c r="H382" s="197"/>
      <c r="J382" s="44"/>
      <c r="K382" s="2"/>
      <c r="L382" s="157"/>
      <c r="M382" s="158"/>
      <c r="N382" s="157"/>
      <c r="O382" s="159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2"/>
      <c r="AU382" s="2"/>
      <c r="AV382" s="2"/>
      <c r="AW382" s="2"/>
    </row>
    <row r="383" spans="1:49" s="50" customFormat="1" x14ac:dyDescent="0.2">
      <c r="A383" s="1"/>
      <c r="B383" s="113"/>
      <c r="C383" s="219"/>
      <c r="D383" s="114"/>
      <c r="E383" s="165"/>
      <c r="F383" s="175"/>
      <c r="G383" s="115"/>
      <c r="H383" s="197"/>
      <c r="J383" s="44"/>
      <c r="K383" s="2"/>
      <c r="L383" s="157"/>
      <c r="M383" s="158"/>
      <c r="N383" s="157"/>
      <c r="O383" s="159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2"/>
      <c r="AU383" s="2"/>
      <c r="AV383" s="2"/>
      <c r="AW383" s="2"/>
    </row>
    <row r="384" spans="1:49" s="50" customFormat="1" x14ac:dyDescent="0.2">
      <c r="A384" s="1"/>
      <c r="B384" s="113"/>
      <c r="C384" s="219"/>
      <c r="D384" s="114"/>
      <c r="E384" s="165"/>
      <c r="F384" s="175"/>
      <c r="G384" s="115"/>
      <c r="H384" s="197"/>
      <c r="J384" s="44"/>
      <c r="K384" s="2"/>
      <c r="L384" s="157"/>
      <c r="M384" s="158"/>
      <c r="N384" s="157"/>
      <c r="O384" s="159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2"/>
      <c r="AU384" s="2"/>
      <c r="AV384" s="2"/>
      <c r="AW384" s="2"/>
    </row>
    <row r="385" spans="1:49" s="50" customFormat="1" x14ac:dyDescent="0.2">
      <c r="A385" s="1"/>
      <c r="B385" s="113"/>
      <c r="C385" s="219"/>
      <c r="D385" s="114"/>
      <c r="E385" s="165"/>
      <c r="F385" s="175"/>
      <c r="G385" s="115"/>
      <c r="H385" s="197"/>
      <c r="J385" s="44"/>
      <c r="K385" s="2"/>
      <c r="L385" s="157"/>
      <c r="M385" s="158"/>
      <c r="N385" s="157"/>
      <c r="O385" s="159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2"/>
      <c r="AU385" s="2"/>
      <c r="AV385" s="2"/>
      <c r="AW385" s="2"/>
    </row>
    <row r="386" spans="1:49" s="50" customFormat="1" x14ac:dyDescent="0.2">
      <c r="A386" s="1"/>
      <c r="B386" s="113"/>
      <c r="C386" s="219"/>
      <c r="D386" s="114"/>
      <c r="E386" s="165"/>
      <c r="F386" s="175"/>
      <c r="G386" s="115"/>
      <c r="H386" s="197"/>
      <c r="J386" s="44"/>
      <c r="K386" s="2"/>
      <c r="L386" s="157"/>
      <c r="M386" s="158"/>
      <c r="N386" s="157"/>
      <c r="O386" s="159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2"/>
      <c r="AU386" s="2"/>
      <c r="AV386" s="2"/>
      <c r="AW386" s="2"/>
    </row>
    <row r="387" spans="1:49" s="50" customFormat="1" x14ac:dyDescent="0.2">
      <c r="A387" s="1"/>
      <c r="B387" s="113"/>
      <c r="C387" s="219"/>
      <c r="D387" s="114"/>
      <c r="E387" s="165"/>
      <c r="F387" s="175"/>
      <c r="G387" s="115"/>
      <c r="H387" s="197"/>
      <c r="J387" s="44"/>
      <c r="K387" s="2"/>
      <c r="L387" s="157"/>
      <c r="M387" s="158"/>
      <c r="N387" s="157"/>
      <c r="O387" s="159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2"/>
      <c r="AU387" s="2"/>
      <c r="AV387" s="2"/>
      <c r="AW387" s="2"/>
    </row>
    <row r="388" spans="1:49" s="50" customFormat="1" x14ac:dyDescent="0.2">
      <c r="A388" s="1"/>
      <c r="B388" s="113"/>
      <c r="C388" s="219"/>
      <c r="D388" s="114"/>
      <c r="E388" s="165"/>
      <c r="F388" s="175"/>
      <c r="G388" s="115"/>
      <c r="H388" s="197"/>
      <c r="J388" s="44"/>
      <c r="K388" s="2"/>
      <c r="L388" s="157"/>
      <c r="M388" s="158"/>
      <c r="N388" s="157"/>
      <c r="O388" s="159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2"/>
      <c r="AU388" s="2"/>
      <c r="AV388" s="2"/>
      <c r="AW388" s="2"/>
    </row>
    <row r="389" spans="1:49" s="50" customFormat="1" x14ac:dyDescent="0.2">
      <c r="A389" s="1"/>
      <c r="B389" s="113"/>
      <c r="C389" s="219"/>
      <c r="D389" s="114"/>
      <c r="E389" s="165"/>
      <c r="F389" s="175"/>
      <c r="G389" s="115"/>
      <c r="H389" s="197"/>
      <c r="J389" s="44"/>
      <c r="K389" s="2"/>
      <c r="L389" s="157"/>
      <c r="M389" s="158"/>
      <c r="N389" s="157"/>
      <c r="O389" s="159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2"/>
      <c r="AU389" s="2"/>
      <c r="AV389" s="2"/>
      <c r="AW389" s="2"/>
    </row>
    <row r="390" spans="1:49" s="50" customFormat="1" x14ac:dyDescent="0.2">
      <c r="A390" s="1"/>
      <c r="B390" s="113"/>
      <c r="C390" s="219"/>
      <c r="D390" s="114"/>
      <c r="E390" s="165"/>
      <c r="F390" s="175"/>
      <c r="G390" s="115"/>
      <c r="H390" s="197"/>
      <c r="J390" s="44"/>
      <c r="K390" s="2"/>
      <c r="L390" s="157"/>
      <c r="M390" s="158"/>
      <c r="N390" s="157"/>
      <c r="O390" s="159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2"/>
      <c r="AU390" s="2"/>
      <c r="AV390" s="2"/>
      <c r="AW390" s="2"/>
    </row>
    <row r="391" spans="1:49" s="50" customFormat="1" x14ac:dyDescent="0.2">
      <c r="A391" s="1"/>
      <c r="B391" s="113"/>
      <c r="C391" s="219"/>
      <c r="D391" s="114"/>
      <c r="E391" s="165"/>
      <c r="F391" s="175"/>
      <c r="G391" s="115"/>
      <c r="H391" s="197"/>
      <c r="J391" s="44"/>
      <c r="K391" s="2"/>
      <c r="L391" s="157"/>
      <c r="M391" s="158"/>
      <c r="N391" s="157"/>
      <c r="O391" s="159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2"/>
      <c r="AU391" s="2"/>
      <c r="AV391" s="2"/>
      <c r="AW391" s="2"/>
    </row>
    <row r="392" spans="1:49" s="50" customFormat="1" x14ac:dyDescent="0.2">
      <c r="A392" s="1"/>
      <c r="B392" s="113"/>
      <c r="C392" s="219"/>
      <c r="D392" s="114"/>
      <c r="E392" s="165"/>
      <c r="F392" s="175"/>
      <c r="G392" s="115"/>
      <c r="H392" s="197"/>
      <c r="J392" s="44"/>
      <c r="K392" s="2"/>
      <c r="L392" s="157"/>
      <c r="M392" s="158"/>
      <c r="N392" s="157"/>
      <c r="O392" s="159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2"/>
      <c r="AU392" s="2"/>
      <c r="AV392" s="2"/>
      <c r="AW392" s="2"/>
    </row>
    <row r="393" spans="1:49" s="50" customFormat="1" x14ac:dyDescent="0.2">
      <c r="A393" s="1"/>
      <c r="B393" s="113"/>
      <c r="C393" s="219"/>
      <c r="D393" s="114"/>
      <c r="E393" s="165"/>
      <c r="F393" s="175"/>
      <c r="G393" s="115"/>
      <c r="H393" s="197"/>
      <c r="J393" s="44"/>
      <c r="K393" s="2"/>
      <c r="L393" s="157"/>
      <c r="M393" s="158"/>
      <c r="N393" s="157"/>
      <c r="O393" s="159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2"/>
      <c r="AU393" s="2"/>
      <c r="AV393" s="2"/>
      <c r="AW393" s="2"/>
    </row>
    <row r="394" spans="1:49" s="50" customFormat="1" x14ac:dyDescent="0.2">
      <c r="A394" s="1"/>
      <c r="B394" s="113"/>
      <c r="C394" s="219"/>
      <c r="D394" s="114"/>
      <c r="E394" s="165"/>
      <c r="F394" s="175"/>
      <c r="G394" s="115"/>
      <c r="H394" s="197"/>
      <c r="J394" s="44"/>
      <c r="K394" s="2"/>
      <c r="L394" s="157"/>
      <c r="M394" s="158"/>
      <c r="N394" s="157"/>
      <c r="O394" s="159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2"/>
      <c r="AU394" s="2"/>
      <c r="AV394" s="2"/>
      <c r="AW394" s="2"/>
    </row>
    <row r="395" spans="1:49" s="50" customFormat="1" x14ac:dyDescent="0.2">
      <c r="A395" s="1"/>
      <c r="B395" s="113"/>
      <c r="C395" s="219"/>
      <c r="D395" s="114"/>
      <c r="E395" s="165"/>
      <c r="F395" s="175"/>
      <c r="G395" s="115"/>
      <c r="H395" s="197"/>
      <c r="J395" s="44"/>
      <c r="K395" s="2"/>
      <c r="L395" s="157"/>
      <c r="M395" s="158"/>
      <c r="N395" s="157"/>
      <c r="O395" s="159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2"/>
      <c r="AU395" s="2"/>
      <c r="AV395" s="2"/>
      <c r="AW395" s="2"/>
    </row>
    <row r="396" spans="1:49" s="50" customFormat="1" x14ac:dyDescent="0.2">
      <c r="A396" s="1"/>
      <c r="B396" s="113"/>
      <c r="C396" s="219"/>
      <c r="D396" s="114"/>
      <c r="E396" s="165"/>
      <c r="F396" s="175"/>
      <c r="G396" s="115"/>
      <c r="H396" s="197"/>
      <c r="J396" s="44"/>
      <c r="K396" s="2"/>
      <c r="L396" s="157"/>
      <c r="M396" s="158"/>
      <c r="N396" s="157"/>
      <c r="O396" s="159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2"/>
      <c r="AU396" s="2"/>
      <c r="AV396" s="2"/>
      <c r="AW396" s="2"/>
    </row>
    <row r="397" spans="1:49" s="50" customFormat="1" x14ac:dyDescent="0.2">
      <c r="A397" s="1"/>
      <c r="B397" s="113"/>
      <c r="C397" s="219"/>
      <c r="D397" s="114"/>
      <c r="E397" s="165"/>
      <c r="F397" s="175"/>
      <c r="G397" s="115"/>
      <c r="H397" s="197"/>
      <c r="J397" s="44"/>
      <c r="K397" s="2"/>
      <c r="L397" s="157"/>
      <c r="M397" s="158"/>
      <c r="N397" s="157"/>
      <c r="O397" s="159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2"/>
      <c r="AU397" s="2"/>
      <c r="AV397" s="2"/>
      <c r="AW397" s="2"/>
    </row>
    <row r="398" spans="1:49" s="50" customFormat="1" x14ac:dyDescent="0.2">
      <c r="A398" s="1"/>
      <c r="B398" s="113"/>
      <c r="C398" s="219"/>
      <c r="D398" s="114"/>
      <c r="E398" s="165"/>
      <c r="F398" s="175"/>
      <c r="G398" s="115"/>
      <c r="H398" s="197"/>
      <c r="J398" s="44"/>
      <c r="K398" s="2"/>
      <c r="L398" s="157"/>
      <c r="M398" s="158"/>
      <c r="N398" s="157"/>
      <c r="O398" s="159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2"/>
      <c r="AU398" s="2"/>
      <c r="AV398" s="2"/>
      <c r="AW398" s="2"/>
    </row>
    <row r="399" spans="1:49" s="50" customFormat="1" x14ac:dyDescent="0.2">
      <c r="A399" s="1"/>
      <c r="B399" s="113"/>
      <c r="C399" s="219"/>
      <c r="D399" s="114"/>
      <c r="E399" s="165"/>
      <c r="F399" s="175"/>
      <c r="G399" s="115"/>
      <c r="H399" s="197"/>
      <c r="J399" s="44"/>
      <c r="K399" s="2"/>
      <c r="L399" s="157"/>
      <c r="M399" s="158"/>
      <c r="N399" s="157"/>
      <c r="O399" s="159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2"/>
      <c r="AU399" s="2"/>
      <c r="AV399" s="2"/>
      <c r="AW399" s="2"/>
    </row>
    <row r="400" spans="1:49" s="50" customFormat="1" x14ac:dyDescent="0.2">
      <c r="A400" s="1"/>
      <c r="B400" s="113"/>
      <c r="C400" s="219"/>
      <c r="D400" s="114"/>
      <c r="E400" s="165"/>
      <c r="F400" s="175"/>
      <c r="G400" s="115"/>
      <c r="H400" s="197"/>
      <c r="J400" s="44"/>
      <c r="K400" s="2"/>
      <c r="L400" s="157"/>
      <c r="M400" s="158"/>
      <c r="N400" s="157"/>
      <c r="O400" s="159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2"/>
      <c r="AU400" s="2"/>
      <c r="AV400" s="2"/>
      <c r="AW400" s="2"/>
    </row>
    <row r="401" spans="1:49" s="50" customFormat="1" x14ac:dyDescent="0.2">
      <c r="A401" s="1"/>
      <c r="B401" s="113"/>
      <c r="C401" s="219"/>
      <c r="D401" s="114"/>
      <c r="E401" s="165"/>
      <c r="F401" s="175"/>
      <c r="G401" s="115"/>
      <c r="H401" s="197"/>
      <c r="J401" s="44"/>
      <c r="K401" s="2"/>
      <c r="L401" s="157"/>
      <c r="M401" s="158"/>
      <c r="N401" s="157"/>
      <c r="O401" s="159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2"/>
      <c r="AU401" s="2"/>
      <c r="AV401" s="2"/>
      <c r="AW401" s="2"/>
    </row>
    <row r="402" spans="1:49" s="50" customFormat="1" x14ac:dyDescent="0.2">
      <c r="A402" s="1"/>
      <c r="B402" s="113"/>
      <c r="C402" s="219"/>
      <c r="D402" s="114"/>
      <c r="E402" s="165"/>
      <c r="F402" s="175"/>
      <c r="G402" s="115"/>
      <c r="H402" s="197"/>
      <c r="J402" s="44"/>
      <c r="K402" s="2"/>
      <c r="L402" s="157"/>
      <c r="M402" s="158"/>
      <c r="N402" s="157"/>
      <c r="O402" s="159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2"/>
      <c r="AU402" s="2"/>
      <c r="AV402" s="2"/>
      <c r="AW402" s="2"/>
    </row>
    <row r="403" spans="1:49" s="50" customFormat="1" x14ac:dyDescent="0.2">
      <c r="A403" s="1"/>
      <c r="B403" s="113"/>
      <c r="C403" s="219"/>
      <c r="D403" s="114"/>
      <c r="E403" s="165"/>
      <c r="F403" s="175"/>
      <c r="G403" s="115"/>
      <c r="H403" s="197"/>
      <c r="J403" s="44"/>
      <c r="K403" s="2"/>
      <c r="L403" s="157"/>
      <c r="M403" s="158"/>
      <c r="N403" s="157"/>
      <c r="O403" s="159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2"/>
      <c r="AU403" s="2"/>
      <c r="AV403" s="2"/>
      <c r="AW403" s="2"/>
    </row>
    <row r="404" spans="1:49" s="50" customFormat="1" x14ac:dyDescent="0.2">
      <c r="A404" s="1"/>
      <c r="B404" s="113"/>
      <c r="C404" s="219"/>
      <c r="D404" s="114"/>
      <c r="E404" s="165"/>
      <c r="F404" s="175"/>
      <c r="G404" s="115"/>
      <c r="H404" s="197"/>
      <c r="J404" s="44"/>
      <c r="K404" s="2"/>
      <c r="L404" s="157"/>
      <c r="M404" s="158"/>
      <c r="N404" s="157"/>
      <c r="O404" s="159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2"/>
      <c r="AU404" s="2"/>
      <c r="AV404" s="2"/>
      <c r="AW404" s="2"/>
    </row>
    <row r="405" spans="1:49" s="50" customFormat="1" x14ac:dyDescent="0.2">
      <c r="A405" s="1"/>
      <c r="B405" s="113"/>
      <c r="C405" s="219"/>
      <c r="D405" s="114"/>
      <c r="E405" s="165"/>
      <c r="F405" s="175"/>
      <c r="G405" s="115"/>
      <c r="H405" s="197"/>
      <c r="J405" s="44"/>
      <c r="K405" s="2"/>
      <c r="L405" s="157"/>
      <c r="M405" s="158"/>
      <c r="N405" s="157"/>
      <c r="O405" s="159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2"/>
      <c r="AU405" s="2"/>
      <c r="AV405" s="2"/>
      <c r="AW405" s="2"/>
    </row>
    <row r="406" spans="1:49" s="50" customFormat="1" x14ac:dyDescent="0.2">
      <c r="A406" s="1"/>
      <c r="B406" s="113"/>
      <c r="C406" s="219"/>
      <c r="D406" s="114"/>
      <c r="E406" s="165"/>
      <c r="F406" s="175"/>
      <c r="G406" s="115"/>
      <c r="H406" s="197"/>
      <c r="J406" s="44"/>
      <c r="K406" s="2"/>
      <c r="L406" s="157"/>
      <c r="M406" s="158"/>
      <c r="N406" s="157"/>
      <c r="O406" s="159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2"/>
      <c r="AU406" s="2"/>
      <c r="AV406" s="2"/>
      <c r="AW406" s="2"/>
    </row>
    <row r="407" spans="1:49" s="50" customFormat="1" x14ac:dyDescent="0.2">
      <c r="A407" s="1"/>
      <c r="B407" s="113"/>
      <c r="C407" s="219"/>
      <c r="D407" s="114"/>
      <c r="E407" s="165"/>
      <c r="F407" s="175"/>
      <c r="G407" s="115"/>
      <c r="H407" s="197"/>
      <c r="J407" s="44"/>
      <c r="K407" s="2"/>
      <c r="L407" s="157"/>
      <c r="M407" s="158"/>
      <c r="N407" s="157"/>
      <c r="O407" s="159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2"/>
      <c r="AU407" s="2"/>
      <c r="AV407" s="2"/>
      <c r="AW407" s="2"/>
    </row>
    <row r="408" spans="1:49" s="50" customFormat="1" x14ac:dyDescent="0.2">
      <c r="A408" s="1"/>
      <c r="B408" s="113"/>
      <c r="C408" s="219"/>
      <c r="D408" s="114"/>
      <c r="E408" s="165"/>
      <c r="F408" s="175"/>
      <c r="G408" s="115"/>
      <c r="H408" s="197"/>
      <c r="J408" s="44"/>
      <c r="K408" s="2"/>
      <c r="L408" s="157"/>
      <c r="M408" s="158"/>
      <c r="N408" s="157"/>
      <c r="O408" s="159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2"/>
      <c r="AU408" s="2"/>
      <c r="AV408" s="2"/>
      <c r="AW408" s="2"/>
    </row>
    <row r="409" spans="1:49" s="50" customFormat="1" x14ac:dyDescent="0.2">
      <c r="A409" s="1"/>
      <c r="B409" s="113"/>
      <c r="C409" s="219"/>
      <c r="D409" s="114"/>
      <c r="E409" s="165"/>
      <c r="F409" s="175"/>
      <c r="G409" s="115"/>
      <c r="H409" s="197"/>
      <c r="J409" s="44"/>
      <c r="K409" s="2"/>
      <c r="L409" s="157"/>
      <c r="M409" s="158"/>
      <c r="N409" s="157"/>
      <c r="O409" s="159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2"/>
      <c r="AU409" s="2"/>
      <c r="AV409" s="2"/>
      <c r="AW409" s="2"/>
    </row>
    <row r="410" spans="1:49" s="50" customFormat="1" x14ac:dyDescent="0.2">
      <c r="A410" s="1"/>
      <c r="B410" s="113"/>
      <c r="C410" s="219"/>
      <c r="D410" s="114"/>
      <c r="E410" s="165"/>
      <c r="F410" s="175"/>
      <c r="G410" s="115"/>
      <c r="H410" s="197"/>
      <c r="J410" s="44"/>
      <c r="K410" s="2"/>
      <c r="L410" s="157"/>
      <c r="M410" s="158"/>
      <c r="N410" s="157"/>
      <c r="O410" s="159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2"/>
      <c r="AU410" s="2"/>
      <c r="AV410" s="2"/>
      <c r="AW410" s="2"/>
    </row>
    <row r="411" spans="1:49" s="50" customFormat="1" x14ac:dyDescent="0.2">
      <c r="A411" s="1"/>
      <c r="B411" s="113"/>
      <c r="C411" s="219"/>
      <c r="D411" s="114"/>
      <c r="E411" s="165"/>
      <c r="F411" s="175"/>
      <c r="G411" s="115"/>
      <c r="H411" s="197"/>
      <c r="J411" s="44"/>
      <c r="K411" s="2"/>
      <c r="L411" s="157"/>
      <c r="M411" s="158"/>
      <c r="N411" s="157"/>
      <c r="O411" s="159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2"/>
      <c r="AU411" s="2"/>
      <c r="AV411" s="2"/>
      <c r="AW411" s="2"/>
    </row>
    <row r="412" spans="1:49" s="50" customFormat="1" x14ac:dyDescent="0.2">
      <c r="A412" s="1"/>
      <c r="B412" s="113"/>
      <c r="C412" s="219"/>
      <c r="D412" s="114"/>
      <c r="E412" s="165"/>
      <c r="F412" s="175"/>
      <c r="G412" s="115"/>
      <c r="H412" s="197"/>
      <c r="J412" s="44"/>
      <c r="K412" s="2"/>
      <c r="L412" s="157"/>
      <c r="M412" s="158"/>
      <c r="N412" s="157"/>
      <c r="O412" s="159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2"/>
      <c r="AU412" s="2"/>
      <c r="AV412" s="2"/>
      <c r="AW412" s="2"/>
    </row>
    <row r="413" spans="1:49" s="50" customFormat="1" x14ac:dyDescent="0.2">
      <c r="A413" s="1"/>
      <c r="B413" s="113"/>
      <c r="C413" s="219"/>
      <c r="D413" s="114"/>
      <c r="E413" s="165"/>
      <c r="F413" s="175"/>
      <c r="G413" s="115"/>
      <c r="H413" s="197"/>
      <c r="J413" s="44"/>
      <c r="K413" s="2"/>
      <c r="L413" s="157"/>
      <c r="M413" s="158"/>
      <c r="N413" s="157"/>
      <c r="O413" s="159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2"/>
      <c r="AU413" s="2"/>
      <c r="AV413" s="2"/>
      <c r="AW413" s="2"/>
    </row>
    <row r="414" spans="1:49" s="50" customFormat="1" x14ac:dyDescent="0.2">
      <c r="A414" s="1"/>
      <c r="B414" s="113"/>
      <c r="C414" s="219"/>
      <c r="D414" s="114"/>
      <c r="E414" s="165"/>
      <c r="F414" s="175"/>
      <c r="G414" s="115"/>
      <c r="H414" s="197"/>
      <c r="J414" s="44"/>
      <c r="K414" s="2"/>
      <c r="L414" s="157"/>
      <c r="M414" s="158"/>
      <c r="N414" s="157"/>
      <c r="O414" s="159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2"/>
      <c r="AU414" s="2"/>
      <c r="AV414" s="2"/>
      <c r="AW414" s="2"/>
    </row>
    <row r="415" spans="1:49" s="50" customFormat="1" x14ac:dyDescent="0.2">
      <c r="A415" s="1"/>
      <c r="B415" s="113"/>
      <c r="C415" s="219"/>
      <c r="D415" s="114"/>
      <c r="E415" s="165"/>
      <c r="F415" s="175"/>
      <c r="G415" s="115"/>
      <c r="H415" s="197"/>
      <c r="J415" s="44"/>
      <c r="K415" s="2"/>
      <c r="L415" s="157"/>
      <c r="M415" s="158"/>
      <c r="N415" s="157"/>
      <c r="O415" s="159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2"/>
      <c r="AU415" s="2"/>
      <c r="AV415" s="2"/>
      <c r="AW415" s="2"/>
    </row>
    <row r="416" spans="1:49" s="50" customFormat="1" x14ac:dyDescent="0.2">
      <c r="A416" s="1"/>
      <c r="B416" s="113"/>
      <c r="C416" s="219"/>
      <c r="D416" s="114"/>
      <c r="E416" s="165"/>
      <c r="F416" s="175"/>
      <c r="G416" s="115"/>
      <c r="H416" s="197"/>
      <c r="J416" s="44"/>
      <c r="K416" s="2"/>
      <c r="L416" s="157"/>
      <c r="M416" s="158"/>
      <c r="N416" s="157"/>
      <c r="O416" s="159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2"/>
      <c r="AU416" s="2"/>
      <c r="AV416" s="2"/>
      <c r="AW416" s="2"/>
    </row>
    <row r="417" spans="1:49" s="50" customFormat="1" x14ac:dyDescent="0.2">
      <c r="A417" s="1"/>
      <c r="B417" s="113"/>
      <c r="C417" s="219"/>
      <c r="D417" s="114"/>
      <c r="E417" s="165"/>
      <c r="F417" s="175"/>
      <c r="G417" s="115"/>
      <c r="H417" s="197"/>
      <c r="J417" s="44"/>
      <c r="K417" s="2"/>
      <c r="L417" s="157"/>
      <c r="M417" s="158"/>
      <c r="N417" s="157"/>
      <c r="O417" s="159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2"/>
      <c r="AU417" s="2"/>
      <c r="AV417" s="2"/>
      <c r="AW417" s="2"/>
    </row>
    <row r="418" spans="1:49" s="50" customFormat="1" x14ac:dyDescent="0.2">
      <c r="A418" s="1"/>
      <c r="B418" s="113"/>
      <c r="C418" s="219"/>
      <c r="D418" s="114"/>
      <c r="E418" s="165"/>
      <c r="F418" s="175"/>
      <c r="G418" s="115"/>
      <c r="H418" s="197"/>
      <c r="J418" s="44"/>
      <c r="K418" s="2"/>
      <c r="L418" s="157"/>
      <c r="M418" s="158"/>
      <c r="N418" s="157"/>
      <c r="O418" s="159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2"/>
      <c r="AU418" s="2"/>
      <c r="AV418" s="2"/>
      <c r="AW418" s="2"/>
    </row>
    <row r="419" spans="1:49" s="50" customFormat="1" x14ac:dyDescent="0.2">
      <c r="A419" s="1"/>
      <c r="B419" s="113"/>
      <c r="C419" s="219"/>
      <c r="D419" s="114"/>
      <c r="E419" s="165"/>
      <c r="F419" s="175"/>
      <c r="G419" s="115"/>
      <c r="H419" s="197"/>
      <c r="J419" s="44"/>
      <c r="K419" s="2"/>
      <c r="L419" s="157"/>
      <c r="M419" s="158"/>
      <c r="N419" s="157"/>
      <c r="O419" s="159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2"/>
      <c r="AU419" s="2"/>
      <c r="AV419" s="2"/>
      <c r="AW419" s="2"/>
    </row>
    <row r="420" spans="1:49" s="50" customFormat="1" x14ac:dyDescent="0.2">
      <c r="A420" s="1"/>
      <c r="B420" s="113"/>
      <c r="C420" s="219"/>
      <c r="D420" s="114"/>
      <c r="E420" s="165"/>
      <c r="F420" s="175"/>
      <c r="G420" s="115"/>
      <c r="H420" s="197"/>
      <c r="J420" s="44"/>
      <c r="K420" s="2"/>
      <c r="L420" s="157"/>
      <c r="M420" s="158"/>
      <c r="N420" s="157"/>
      <c r="O420" s="159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2"/>
      <c r="AU420" s="2"/>
      <c r="AV420" s="2"/>
      <c r="AW420" s="2"/>
    </row>
    <row r="421" spans="1:49" s="50" customFormat="1" x14ac:dyDescent="0.2">
      <c r="A421" s="1"/>
      <c r="B421" s="113"/>
      <c r="C421" s="219"/>
      <c r="D421" s="114"/>
      <c r="E421" s="165"/>
      <c r="F421" s="175"/>
      <c r="G421" s="115"/>
      <c r="H421" s="197"/>
      <c r="J421" s="44"/>
      <c r="K421" s="2"/>
      <c r="L421" s="157"/>
      <c r="M421" s="158"/>
      <c r="N421" s="157"/>
      <c r="O421" s="159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2"/>
      <c r="AU421" s="2"/>
      <c r="AV421" s="2"/>
      <c r="AW421" s="2"/>
    </row>
    <row r="422" spans="1:49" s="50" customFormat="1" x14ac:dyDescent="0.2">
      <c r="A422" s="1"/>
      <c r="B422" s="113"/>
      <c r="C422" s="219"/>
      <c r="D422" s="114"/>
      <c r="E422" s="165"/>
      <c r="F422" s="175"/>
      <c r="G422" s="115"/>
      <c r="H422" s="197"/>
      <c r="J422" s="44"/>
      <c r="K422" s="2"/>
      <c r="L422" s="157"/>
      <c r="M422" s="158"/>
      <c r="N422" s="157"/>
      <c r="O422" s="159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2"/>
      <c r="AU422" s="2"/>
      <c r="AV422" s="2"/>
      <c r="AW422" s="2"/>
    </row>
    <row r="423" spans="1:49" s="50" customFormat="1" x14ac:dyDescent="0.2">
      <c r="A423" s="1"/>
      <c r="B423" s="113"/>
      <c r="C423" s="219"/>
      <c r="D423" s="114"/>
      <c r="E423" s="165"/>
      <c r="F423" s="175"/>
      <c r="G423" s="115"/>
      <c r="H423" s="197"/>
      <c r="J423" s="44"/>
      <c r="K423" s="2"/>
      <c r="L423" s="157"/>
      <c r="M423" s="158"/>
      <c r="N423" s="157"/>
      <c r="O423" s="159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2"/>
      <c r="AU423" s="2"/>
      <c r="AV423" s="2"/>
      <c r="AW423" s="2"/>
    </row>
    <row r="424" spans="1:49" s="50" customFormat="1" x14ac:dyDescent="0.2">
      <c r="A424" s="1"/>
      <c r="B424" s="113"/>
      <c r="C424" s="219"/>
      <c r="D424" s="114"/>
      <c r="E424" s="165"/>
      <c r="F424" s="175"/>
      <c r="G424" s="115"/>
      <c r="H424" s="197"/>
      <c r="J424" s="44"/>
      <c r="K424" s="2"/>
      <c r="L424" s="157"/>
      <c r="M424" s="158"/>
      <c r="N424" s="157"/>
      <c r="O424" s="159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2"/>
      <c r="AU424" s="2"/>
      <c r="AV424" s="2"/>
      <c r="AW424" s="2"/>
    </row>
    <row r="425" spans="1:49" s="50" customFormat="1" x14ac:dyDescent="0.2">
      <c r="A425" s="1"/>
      <c r="B425" s="113"/>
      <c r="C425" s="219"/>
      <c r="D425" s="114"/>
      <c r="E425" s="165"/>
      <c r="F425" s="175"/>
      <c r="G425" s="115"/>
      <c r="H425" s="197"/>
      <c r="J425" s="44"/>
      <c r="K425" s="2"/>
      <c r="L425" s="157"/>
      <c r="M425" s="158"/>
      <c r="N425" s="157"/>
      <c r="O425" s="159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2"/>
      <c r="AU425" s="2"/>
      <c r="AV425" s="2"/>
      <c r="AW425" s="2"/>
    </row>
    <row r="426" spans="1:49" s="50" customFormat="1" x14ac:dyDescent="0.2">
      <c r="A426" s="1"/>
      <c r="B426" s="113"/>
      <c r="C426" s="219"/>
      <c r="D426" s="114"/>
      <c r="E426" s="165"/>
      <c r="F426" s="175"/>
      <c r="G426" s="115"/>
      <c r="H426" s="197"/>
      <c r="J426" s="44"/>
      <c r="K426" s="2"/>
      <c r="L426" s="157"/>
      <c r="M426" s="158"/>
      <c r="N426" s="157"/>
      <c r="O426" s="159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2"/>
      <c r="AU426" s="2"/>
      <c r="AV426" s="2"/>
      <c r="AW426" s="2"/>
    </row>
    <row r="427" spans="1:49" s="50" customFormat="1" x14ac:dyDescent="0.2">
      <c r="A427" s="1"/>
      <c r="B427" s="113"/>
      <c r="C427" s="219"/>
      <c r="D427" s="114"/>
      <c r="E427" s="165"/>
      <c r="F427" s="175"/>
      <c r="G427" s="115"/>
      <c r="H427" s="197"/>
      <c r="J427" s="44"/>
      <c r="K427" s="2"/>
      <c r="L427" s="157"/>
      <c r="M427" s="158"/>
      <c r="N427" s="157"/>
      <c r="O427" s="159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2"/>
      <c r="AU427" s="2"/>
      <c r="AV427" s="2"/>
      <c r="AW427" s="2"/>
    </row>
    <row r="428" spans="1:49" s="50" customFormat="1" x14ac:dyDescent="0.2">
      <c r="A428" s="1"/>
      <c r="B428" s="113"/>
      <c r="C428" s="219"/>
      <c r="D428" s="114"/>
      <c r="E428" s="165"/>
      <c r="F428" s="175"/>
      <c r="G428" s="115"/>
      <c r="H428" s="197"/>
      <c r="J428" s="44"/>
      <c r="K428" s="2"/>
      <c r="L428" s="157"/>
      <c r="M428" s="158"/>
      <c r="N428" s="157"/>
      <c r="O428" s="159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2"/>
      <c r="AU428" s="2"/>
      <c r="AV428" s="2"/>
      <c r="AW428" s="2"/>
    </row>
    <row r="429" spans="1:49" s="50" customFormat="1" x14ac:dyDescent="0.2">
      <c r="A429" s="1"/>
      <c r="B429" s="113"/>
      <c r="C429" s="219"/>
      <c r="D429" s="114"/>
      <c r="E429" s="165"/>
      <c r="F429" s="175"/>
      <c r="G429" s="115"/>
      <c r="H429" s="197"/>
      <c r="J429" s="44"/>
      <c r="K429" s="2"/>
      <c r="L429" s="157"/>
      <c r="M429" s="158"/>
      <c r="N429" s="157"/>
      <c r="O429" s="159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2"/>
      <c r="AU429" s="2"/>
      <c r="AV429" s="2"/>
      <c r="AW429" s="2"/>
    </row>
    <row r="430" spans="1:49" s="50" customFormat="1" x14ac:dyDescent="0.2">
      <c r="A430" s="1"/>
      <c r="B430" s="113"/>
      <c r="C430" s="219"/>
      <c r="D430" s="114"/>
      <c r="E430" s="165"/>
      <c r="F430" s="175"/>
      <c r="G430" s="115"/>
      <c r="H430" s="197"/>
      <c r="J430" s="44"/>
      <c r="K430" s="2"/>
      <c r="L430" s="157"/>
      <c r="M430" s="158"/>
      <c r="N430" s="157"/>
      <c r="O430" s="159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2"/>
      <c r="AU430" s="2"/>
      <c r="AV430" s="2"/>
      <c r="AW430" s="2"/>
    </row>
    <row r="431" spans="1:49" s="50" customFormat="1" x14ac:dyDescent="0.2">
      <c r="A431" s="1"/>
      <c r="B431" s="113"/>
      <c r="C431" s="219"/>
      <c r="D431" s="114"/>
      <c r="E431" s="165"/>
      <c r="F431" s="175"/>
      <c r="G431" s="115"/>
      <c r="H431" s="197"/>
      <c r="J431" s="44"/>
      <c r="K431" s="2"/>
      <c r="L431" s="157"/>
      <c r="M431" s="158"/>
      <c r="N431" s="157"/>
      <c r="O431" s="159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2"/>
      <c r="AU431" s="2"/>
      <c r="AV431" s="2"/>
      <c r="AW431" s="2"/>
    </row>
    <row r="432" spans="1:49" s="50" customFormat="1" x14ac:dyDescent="0.2">
      <c r="A432" s="1"/>
      <c r="B432" s="113"/>
      <c r="C432" s="219"/>
      <c r="D432" s="114"/>
      <c r="E432" s="165"/>
      <c r="F432" s="175"/>
      <c r="G432" s="115"/>
      <c r="H432" s="197"/>
      <c r="J432" s="44"/>
      <c r="K432" s="2"/>
      <c r="L432" s="157"/>
      <c r="M432" s="158"/>
      <c r="N432" s="157"/>
      <c r="O432" s="159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2"/>
      <c r="AU432" s="2"/>
      <c r="AV432" s="2"/>
      <c r="AW432" s="2"/>
    </row>
    <row r="433" spans="1:49" s="50" customFormat="1" x14ac:dyDescent="0.2">
      <c r="A433" s="1"/>
      <c r="B433" s="113"/>
      <c r="C433" s="219"/>
      <c r="D433" s="114"/>
      <c r="E433" s="165"/>
      <c r="F433" s="175"/>
      <c r="G433" s="115"/>
      <c r="H433" s="197"/>
      <c r="J433" s="44"/>
      <c r="K433" s="2"/>
      <c r="L433" s="157"/>
      <c r="M433" s="158"/>
      <c r="N433" s="157"/>
      <c r="O433" s="159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2"/>
      <c r="AU433" s="2"/>
      <c r="AV433" s="2"/>
      <c r="AW433" s="2"/>
    </row>
    <row r="434" spans="1:49" s="50" customFormat="1" x14ac:dyDescent="0.2">
      <c r="A434" s="1"/>
      <c r="B434" s="113"/>
      <c r="C434" s="219"/>
      <c r="D434" s="114"/>
      <c r="E434" s="165"/>
      <c r="F434" s="175"/>
      <c r="G434" s="115"/>
      <c r="H434" s="197"/>
      <c r="J434" s="44"/>
      <c r="K434" s="2"/>
      <c r="L434" s="157"/>
      <c r="M434" s="158"/>
      <c r="N434" s="157"/>
      <c r="O434" s="159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2"/>
      <c r="AU434" s="2"/>
      <c r="AV434" s="2"/>
      <c r="AW434" s="2"/>
    </row>
    <row r="435" spans="1:49" s="50" customFormat="1" x14ac:dyDescent="0.2">
      <c r="A435" s="1"/>
      <c r="B435" s="113"/>
      <c r="C435" s="219"/>
      <c r="D435" s="114"/>
      <c r="E435" s="165"/>
      <c r="F435" s="175"/>
      <c r="G435" s="115"/>
      <c r="H435" s="197"/>
      <c r="J435" s="44"/>
      <c r="K435" s="2"/>
      <c r="L435" s="157"/>
      <c r="M435" s="158"/>
      <c r="N435" s="157"/>
      <c r="O435" s="159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2"/>
      <c r="AU435" s="2"/>
      <c r="AV435" s="2"/>
      <c r="AW435" s="2"/>
    </row>
    <row r="436" spans="1:49" s="50" customFormat="1" x14ac:dyDescent="0.2">
      <c r="A436" s="1"/>
      <c r="B436" s="113"/>
      <c r="C436" s="219"/>
      <c r="D436" s="114"/>
      <c r="E436" s="165"/>
      <c r="F436" s="175"/>
      <c r="G436" s="115"/>
      <c r="H436" s="197"/>
      <c r="J436" s="44"/>
      <c r="K436" s="2"/>
      <c r="L436" s="157"/>
      <c r="M436" s="158"/>
      <c r="N436" s="157"/>
      <c r="O436" s="159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2"/>
      <c r="AU436" s="2"/>
      <c r="AV436" s="2"/>
      <c r="AW436" s="2"/>
    </row>
    <row r="437" spans="1:49" s="50" customFormat="1" x14ac:dyDescent="0.2">
      <c r="A437" s="1"/>
      <c r="B437" s="113"/>
      <c r="C437" s="219"/>
      <c r="D437" s="114"/>
      <c r="E437" s="165"/>
      <c r="F437" s="175"/>
      <c r="G437" s="115"/>
      <c r="H437" s="197"/>
      <c r="J437" s="44"/>
      <c r="K437" s="2"/>
      <c r="L437" s="157"/>
      <c r="M437" s="158"/>
      <c r="N437" s="157"/>
      <c r="O437" s="159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2"/>
      <c r="AU437" s="2"/>
      <c r="AV437" s="2"/>
      <c r="AW437" s="2"/>
    </row>
    <row r="438" spans="1:49" s="50" customFormat="1" x14ac:dyDescent="0.2">
      <c r="A438" s="1"/>
      <c r="B438" s="113"/>
      <c r="C438" s="219"/>
      <c r="D438" s="114"/>
      <c r="E438" s="165"/>
      <c r="F438" s="175"/>
      <c r="G438" s="115"/>
      <c r="H438" s="197"/>
      <c r="J438" s="44"/>
      <c r="K438" s="2"/>
      <c r="L438" s="157"/>
      <c r="M438" s="158"/>
      <c r="N438" s="157"/>
      <c r="O438" s="159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2"/>
      <c r="AU438" s="2"/>
      <c r="AV438" s="2"/>
      <c r="AW438" s="2"/>
    </row>
    <row r="439" spans="1:49" s="50" customFormat="1" x14ac:dyDescent="0.2">
      <c r="A439" s="1"/>
      <c r="B439" s="113"/>
      <c r="C439" s="219"/>
      <c r="D439" s="114"/>
      <c r="E439" s="165"/>
      <c r="F439" s="175"/>
      <c r="G439" s="115"/>
      <c r="H439" s="197"/>
      <c r="J439" s="44"/>
      <c r="K439" s="2"/>
      <c r="L439" s="157"/>
      <c r="M439" s="158"/>
      <c r="N439" s="157"/>
      <c r="O439" s="159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2"/>
      <c r="AU439" s="2"/>
      <c r="AV439" s="2"/>
      <c r="AW439" s="2"/>
    </row>
    <row r="440" spans="1:49" s="50" customFormat="1" x14ac:dyDescent="0.2">
      <c r="A440" s="1"/>
      <c r="B440" s="113"/>
      <c r="C440" s="219"/>
      <c r="D440" s="114"/>
      <c r="E440" s="165"/>
      <c r="F440" s="175"/>
      <c r="G440" s="115"/>
      <c r="H440" s="197"/>
      <c r="J440" s="44"/>
      <c r="K440" s="2"/>
      <c r="L440" s="157"/>
      <c r="M440" s="158"/>
      <c r="N440" s="157"/>
      <c r="O440" s="159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2"/>
      <c r="AU440" s="2"/>
      <c r="AV440" s="2"/>
      <c r="AW440" s="2"/>
    </row>
    <row r="441" spans="1:49" s="50" customFormat="1" x14ac:dyDescent="0.2">
      <c r="A441" s="1"/>
      <c r="B441" s="113"/>
      <c r="C441" s="219"/>
      <c r="D441" s="114"/>
      <c r="E441" s="165"/>
      <c r="F441" s="175"/>
      <c r="G441" s="115"/>
      <c r="H441" s="197"/>
      <c r="J441" s="44"/>
      <c r="K441" s="2"/>
      <c r="L441" s="157"/>
      <c r="M441" s="158"/>
      <c r="N441" s="157"/>
      <c r="O441" s="159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2"/>
      <c r="AU441" s="2"/>
      <c r="AV441" s="2"/>
      <c r="AW441" s="2"/>
    </row>
    <row r="442" spans="1:49" s="50" customFormat="1" x14ac:dyDescent="0.2">
      <c r="A442" s="1"/>
      <c r="B442" s="113"/>
      <c r="C442" s="219"/>
      <c r="D442" s="114"/>
      <c r="E442" s="165"/>
      <c r="F442" s="175"/>
      <c r="G442" s="115"/>
      <c r="H442" s="197"/>
      <c r="J442" s="44"/>
      <c r="K442" s="2"/>
      <c r="L442" s="157"/>
      <c r="M442" s="158"/>
      <c r="N442" s="157"/>
      <c r="O442" s="159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2"/>
      <c r="AU442" s="2"/>
      <c r="AV442" s="2"/>
      <c r="AW442" s="2"/>
    </row>
    <row r="443" spans="1:49" s="50" customFormat="1" x14ac:dyDescent="0.2">
      <c r="A443" s="1"/>
      <c r="B443" s="113"/>
      <c r="C443" s="219"/>
      <c r="D443" s="114"/>
      <c r="E443" s="165"/>
      <c r="F443" s="175"/>
      <c r="G443" s="115"/>
      <c r="H443" s="197"/>
      <c r="J443" s="44"/>
      <c r="K443" s="2"/>
      <c r="L443" s="157"/>
      <c r="M443" s="158"/>
      <c r="N443" s="157"/>
      <c r="O443" s="159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2"/>
      <c r="AU443" s="2"/>
      <c r="AV443" s="2"/>
      <c r="AW443" s="2"/>
    </row>
    <row r="444" spans="1:49" s="50" customFormat="1" x14ac:dyDescent="0.2">
      <c r="A444" s="1"/>
      <c r="B444" s="113"/>
      <c r="C444" s="219"/>
      <c r="D444" s="114"/>
      <c r="E444" s="165"/>
      <c r="F444" s="175"/>
      <c r="G444" s="115"/>
      <c r="H444" s="197"/>
      <c r="J444" s="44"/>
      <c r="K444" s="2"/>
      <c r="L444" s="157"/>
      <c r="M444" s="158"/>
      <c r="N444" s="157"/>
      <c r="O444" s="159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2"/>
      <c r="AU444" s="2"/>
      <c r="AV444" s="2"/>
      <c r="AW444" s="2"/>
    </row>
    <row r="445" spans="1:49" s="50" customFormat="1" x14ac:dyDescent="0.2">
      <c r="A445" s="1"/>
      <c r="B445" s="113"/>
      <c r="C445" s="219"/>
      <c r="D445" s="114"/>
      <c r="E445" s="165"/>
      <c r="F445" s="175"/>
      <c r="G445" s="115"/>
      <c r="H445" s="197"/>
      <c r="J445" s="44"/>
      <c r="K445" s="2"/>
      <c r="L445" s="157"/>
      <c r="M445" s="158"/>
      <c r="N445" s="157"/>
      <c r="O445" s="159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2"/>
      <c r="AU445" s="2"/>
      <c r="AV445" s="2"/>
      <c r="AW445" s="2"/>
    </row>
    <row r="446" spans="1:49" s="50" customFormat="1" x14ac:dyDescent="0.2">
      <c r="A446" s="1"/>
      <c r="B446" s="113"/>
      <c r="C446" s="219"/>
      <c r="D446" s="114"/>
      <c r="E446" s="165"/>
      <c r="F446" s="175"/>
      <c r="G446" s="115"/>
      <c r="H446" s="197"/>
      <c r="J446" s="44"/>
      <c r="K446" s="2"/>
      <c r="L446" s="157"/>
      <c r="M446" s="158"/>
      <c r="N446" s="157"/>
      <c r="O446" s="159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2"/>
      <c r="AU446" s="2"/>
      <c r="AV446" s="2"/>
      <c r="AW446" s="2"/>
    </row>
    <row r="447" spans="1:49" s="50" customFormat="1" x14ac:dyDescent="0.2">
      <c r="A447" s="1"/>
      <c r="B447" s="113"/>
      <c r="C447" s="219"/>
      <c r="D447" s="114"/>
      <c r="E447" s="165"/>
      <c r="F447" s="175"/>
      <c r="G447" s="115"/>
      <c r="H447" s="197"/>
      <c r="J447" s="44"/>
      <c r="K447" s="2"/>
      <c r="L447" s="157"/>
      <c r="M447" s="158"/>
      <c r="N447" s="157"/>
      <c r="O447" s="159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2"/>
      <c r="AU447" s="2"/>
      <c r="AV447" s="2"/>
      <c r="AW447" s="2"/>
    </row>
    <row r="448" spans="1:49" s="50" customFormat="1" x14ac:dyDescent="0.2">
      <c r="A448" s="1"/>
      <c r="B448" s="113"/>
      <c r="C448" s="219"/>
      <c r="D448" s="114"/>
      <c r="E448" s="165"/>
      <c r="F448" s="175"/>
      <c r="G448" s="115"/>
      <c r="H448" s="197"/>
      <c r="J448" s="44"/>
      <c r="K448" s="2"/>
      <c r="L448" s="157"/>
      <c r="M448" s="158"/>
      <c r="N448" s="157"/>
      <c r="O448" s="159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2"/>
      <c r="AU448" s="2"/>
      <c r="AV448" s="2"/>
      <c r="AW448" s="2"/>
    </row>
    <row r="449" spans="1:49" s="50" customFormat="1" x14ac:dyDescent="0.2">
      <c r="A449" s="1"/>
      <c r="B449" s="113"/>
      <c r="C449" s="219"/>
      <c r="D449" s="114"/>
      <c r="E449" s="165"/>
      <c r="F449" s="175"/>
      <c r="G449" s="115"/>
      <c r="H449" s="197"/>
      <c r="J449" s="44"/>
      <c r="K449" s="2"/>
      <c r="L449" s="157"/>
      <c r="M449" s="158"/>
      <c r="N449" s="157"/>
      <c r="O449" s="159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2"/>
      <c r="AU449" s="2"/>
      <c r="AV449" s="2"/>
      <c r="AW449" s="2"/>
    </row>
    <row r="450" spans="1:49" s="50" customFormat="1" x14ac:dyDescent="0.2">
      <c r="A450" s="1"/>
      <c r="B450" s="113"/>
      <c r="C450" s="219"/>
      <c r="D450" s="114"/>
      <c r="E450" s="165"/>
      <c r="F450" s="175"/>
      <c r="G450" s="115"/>
      <c r="H450" s="197"/>
      <c r="J450" s="44"/>
      <c r="K450" s="2"/>
      <c r="L450" s="157"/>
      <c r="M450" s="158"/>
      <c r="N450" s="157"/>
      <c r="O450" s="159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2"/>
      <c r="AU450" s="2"/>
      <c r="AV450" s="2"/>
      <c r="AW450" s="2"/>
    </row>
    <row r="451" spans="1:49" s="50" customFormat="1" x14ac:dyDescent="0.2">
      <c r="A451" s="1"/>
      <c r="B451" s="113"/>
      <c r="C451" s="219"/>
      <c r="D451" s="114"/>
      <c r="E451" s="165"/>
      <c r="F451" s="175"/>
      <c r="G451" s="115"/>
      <c r="H451" s="197"/>
      <c r="J451" s="44"/>
      <c r="K451" s="2"/>
      <c r="L451" s="157"/>
      <c r="M451" s="158"/>
      <c r="N451" s="157"/>
      <c r="O451" s="159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2"/>
      <c r="AU451" s="2"/>
      <c r="AV451" s="2"/>
      <c r="AW451" s="2"/>
    </row>
    <row r="452" spans="1:49" s="50" customFormat="1" x14ac:dyDescent="0.2">
      <c r="A452" s="1"/>
      <c r="B452" s="113"/>
      <c r="C452" s="219"/>
      <c r="D452" s="114"/>
      <c r="E452" s="165"/>
      <c r="F452" s="175"/>
      <c r="G452" s="115"/>
      <c r="H452" s="197"/>
      <c r="J452" s="44"/>
      <c r="K452" s="2"/>
      <c r="L452" s="157"/>
      <c r="M452" s="158"/>
      <c r="N452" s="157"/>
      <c r="O452" s="159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2"/>
      <c r="AU452" s="2"/>
      <c r="AV452" s="2"/>
      <c r="AW452" s="2"/>
    </row>
    <row r="453" spans="1:49" s="50" customFormat="1" x14ac:dyDescent="0.2">
      <c r="A453" s="1"/>
      <c r="B453" s="113"/>
      <c r="C453" s="219"/>
      <c r="D453" s="114"/>
      <c r="E453" s="165"/>
      <c r="F453" s="175"/>
      <c r="G453" s="115"/>
      <c r="H453" s="197"/>
      <c r="J453" s="44"/>
      <c r="K453" s="2"/>
      <c r="L453" s="157"/>
      <c r="M453" s="158"/>
      <c r="N453" s="157"/>
      <c r="O453" s="159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2"/>
      <c r="AU453" s="2"/>
      <c r="AV453" s="2"/>
      <c r="AW453" s="2"/>
    </row>
    <row r="454" spans="1:49" s="50" customFormat="1" x14ac:dyDescent="0.2">
      <c r="A454" s="1"/>
      <c r="B454" s="113"/>
      <c r="C454" s="219"/>
      <c r="D454" s="114"/>
      <c r="E454" s="165"/>
      <c r="F454" s="175"/>
      <c r="G454" s="115"/>
      <c r="H454" s="197"/>
      <c r="J454" s="44"/>
      <c r="K454" s="2"/>
      <c r="L454" s="157"/>
      <c r="M454" s="158"/>
      <c r="N454" s="157"/>
      <c r="O454" s="159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2"/>
      <c r="AU454" s="2"/>
      <c r="AV454" s="2"/>
      <c r="AW454" s="2"/>
    </row>
    <row r="455" spans="1:49" s="50" customFormat="1" x14ac:dyDescent="0.2">
      <c r="A455" s="1"/>
      <c r="B455" s="113"/>
      <c r="C455" s="219"/>
      <c r="D455" s="114"/>
      <c r="E455" s="165"/>
      <c r="F455" s="175"/>
      <c r="G455" s="115"/>
      <c r="H455" s="197"/>
      <c r="J455" s="44"/>
      <c r="K455" s="2"/>
      <c r="L455" s="157"/>
      <c r="M455" s="158"/>
      <c r="N455" s="157"/>
      <c r="O455" s="159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2"/>
      <c r="AU455" s="2"/>
      <c r="AV455" s="2"/>
      <c r="AW455" s="2"/>
    </row>
    <row r="456" spans="1:49" s="50" customFormat="1" x14ac:dyDescent="0.2">
      <c r="A456" s="1"/>
      <c r="B456" s="113"/>
      <c r="C456" s="219"/>
      <c r="D456" s="114"/>
      <c r="E456" s="165"/>
      <c r="F456" s="175"/>
      <c r="G456" s="115"/>
      <c r="H456" s="197"/>
      <c r="J456" s="44"/>
      <c r="K456" s="2"/>
      <c r="L456" s="157"/>
      <c r="M456" s="158"/>
      <c r="N456" s="157"/>
      <c r="O456" s="159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2"/>
      <c r="AU456" s="2"/>
      <c r="AV456" s="2"/>
      <c r="AW456" s="2"/>
    </row>
    <row r="457" spans="1:49" s="50" customFormat="1" x14ac:dyDescent="0.2">
      <c r="A457" s="1"/>
      <c r="B457" s="113"/>
      <c r="C457" s="219"/>
      <c r="D457" s="114"/>
      <c r="E457" s="165"/>
      <c r="F457" s="175"/>
      <c r="G457" s="115"/>
      <c r="H457" s="197"/>
      <c r="J457" s="44"/>
      <c r="K457" s="2"/>
      <c r="L457" s="157"/>
      <c r="M457" s="158"/>
      <c r="N457" s="157"/>
      <c r="O457" s="159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2"/>
      <c r="AU457" s="2"/>
      <c r="AV457" s="2"/>
      <c r="AW457" s="2"/>
    </row>
    <row r="458" spans="1:49" s="50" customFormat="1" x14ac:dyDescent="0.2">
      <c r="A458" s="1"/>
      <c r="B458" s="113"/>
      <c r="C458" s="219"/>
      <c r="D458" s="114"/>
      <c r="E458" s="165"/>
      <c r="F458" s="175"/>
      <c r="G458" s="115"/>
      <c r="H458" s="197"/>
      <c r="J458" s="44"/>
      <c r="K458" s="2"/>
      <c r="L458" s="157"/>
      <c r="M458" s="158"/>
      <c r="N458" s="157"/>
      <c r="O458" s="159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2"/>
      <c r="AU458" s="2"/>
      <c r="AV458" s="2"/>
      <c r="AW458" s="2"/>
    </row>
    <row r="459" spans="1:49" s="50" customFormat="1" x14ac:dyDescent="0.2">
      <c r="A459" s="1"/>
      <c r="B459" s="113"/>
      <c r="C459" s="219"/>
      <c r="D459" s="114"/>
      <c r="E459" s="165"/>
      <c r="F459" s="175"/>
      <c r="G459" s="115"/>
      <c r="H459" s="197"/>
      <c r="J459" s="44"/>
      <c r="K459" s="2"/>
      <c r="L459" s="157"/>
      <c r="M459" s="158"/>
      <c r="N459" s="157"/>
      <c r="O459" s="159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2"/>
      <c r="AU459" s="2"/>
      <c r="AV459" s="2"/>
      <c r="AW459" s="2"/>
    </row>
    <row r="460" spans="1:49" s="50" customFormat="1" x14ac:dyDescent="0.2">
      <c r="A460" s="1"/>
      <c r="B460" s="113"/>
      <c r="C460" s="219"/>
      <c r="D460" s="114"/>
      <c r="E460" s="165"/>
      <c r="F460" s="175"/>
      <c r="G460" s="115"/>
      <c r="H460" s="197"/>
      <c r="J460" s="44"/>
      <c r="K460" s="2"/>
      <c r="L460" s="157"/>
      <c r="M460" s="158"/>
      <c r="N460" s="157"/>
      <c r="O460" s="159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2"/>
      <c r="AU460" s="2"/>
      <c r="AV460" s="2"/>
      <c r="AW460" s="2"/>
    </row>
    <row r="461" spans="1:49" s="50" customFormat="1" x14ac:dyDescent="0.2">
      <c r="A461" s="1"/>
      <c r="B461" s="113"/>
      <c r="C461" s="219"/>
      <c r="D461" s="114"/>
      <c r="E461" s="165"/>
      <c r="F461" s="175"/>
      <c r="G461" s="115"/>
      <c r="H461" s="197"/>
      <c r="J461" s="44"/>
      <c r="K461" s="2"/>
      <c r="L461" s="157"/>
      <c r="M461" s="158"/>
      <c r="N461" s="157"/>
      <c r="O461" s="159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2"/>
      <c r="AU461" s="2"/>
      <c r="AV461" s="2"/>
      <c r="AW461" s="2"/>
    </row>
    <row r="462" spans="1:49" s="50" customFormat="1" x14ac:dyDescent="0.2">
      <c r="A462" s="1"/>
      <c r="B462" s="113"/>
      <c r="C462" s="219"/>
      <c r="D462" s="114"/>
      <c r="E462" s="165"/>
      <c r="F462" s="175"/>
      <c r="G462" s="115"/>
      <c r="H462" s="197"/>
      <c r="J462" s="44"/>
      <c r="K462" s="2"/>
      <c r="L462" s="157"/>
      <c r="M462" s="158"/>
      <c r="N462" s="157"/>
      <c r="O462" s="159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2"/>
      <c r="AU462" s="2"/>
      <c r="AV462" s="2"/>
      <c r="AW462" s="2"/>
    </row>
    <row r="463" spans="1:49" s="50" customFormat="1" x14ac:dyDescent="0.2">
      <c r="A463" s="1"/>
      <c r="B463" s="113"/>
      <c r="C463" s="219"/>
      <c r="D463" s="114"/>
      <c r="E463" s="165"/>
      <c r="F463" s="175"/>
      <c r="G463" s="115"/>
      <c r="H463" s="197"/>
      <c r="J463" s="44"/>
      <c r="K463" s="2"/>
      <c r="L463" s="157"/>
      <c r="M463" s="158"/>
      <c r="N463" s="157"/>
      <c r="O463" s="159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2"/>
      <c r="AU463" s="2"/>
      <c r="AV463" s="2"/>
      <c r="AW463" s="2"/>
    </row>
    <row r="464" spans="1:49" s="50" customFormat="1" x14ac:dyDescent="0.2">
      <c r="A464" s="1"/>
      <c r="B464" s="113"/>
      <c r="C464" s="219"/>
      <c r="D464" s="114"/>
      <c r="E464" s="165"/>
      <c r="F464" s="175"/>
      <c r="G464" s="115"/>
      <c r="H464" s="197"/>
      <c r="J464" s="44"/>
      <c r="K464" s="2"/>
      <c r="L464" s="157"/>
      <c r="M464" s="158"/>
      <c r="N464" s="157"/>
      <c r="O464" s="159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2"/>
      <c r="AU464" s="2"/>
      <c r="AV464" s="2"/>
      <c r="AW464" s="2"/>
    </row>
    <row r="465" spans="1:49" s="50" customFormat="1" x14ac:dyDescent="0.2">
      <c r="A465" s="1"/>
      <c r="B465" s="113"/>
      <c r="C465" s="219"/>
      <c r="D465" s="114"/>
      <c r="E465" s="165"/>
      <c r="F465" s="175"/>
      <c r="G465" s="115"/>
      <c r="H465" s="197"/>
      <c r="J465" s="44"/>
      <c r="K465" s="2"/>
      <c r="L465" s="157"/>
      <c r="M465" s="158"/>
      <c r="N465" s="157"/>
      <c r="O465" s="159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2"/>
      <c r="AU465" s="2"/>
      <c r="AV465" s="2"/>
      <c r="AW465" s="2"/>
    </row>
    <row r="466" spans="1:49" s="50" customFormat="1" x14ac:dyDescent="0.2">
      <c r="A466" s="1"/>
      <c r="B466" s="113"/>
      <c r="C466" s="219"/>
      <c r="D466" s="114"/>
      <c r="E466" s="165"/>
      <c r="F466" s="175"/>
      <c r="G466" s="115"/>
      <c r="H466" s="197"/>
      <c r="J466" s="44"/>
      <c r="K466" s="2"/>
      <c r="L466" s="157"/>
      <c r="M466" s="158"/>
      <c r="N466" s="157"/>
      <c r="O466" s="159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2"/>
      <c r="AU466" s="2"/>
      <c r="AV466" s="2"/>
      <c r="AW466" s="2"/>
    </row>
    <row r="467" spans="1:49" s="50" customFormat="1" x14ac:dyDescent="0.2">
      <c r="A467" s="1"/>
      <c r="B467" s="113"/>
      <c r="C467" s="219"/>
      <c r="D467" s="114"/>
      <c r="E467" s="165"/>
      <c r="F467" s="175"/>
      <c r="G467" s="115"/>
      <c r="H467" s="197"/>
      <c r="J467" s="44"/>
      <c r="K467" s="2"/>
      <c r="L467" s="157"/>
      <c r="M467" s="158"/>
      <c r="N467" s="157"/>
      <c r="O467" s="159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2"/>
      <c r="AU467" s="2"/>
      <c r="AV467" s="2"/>
      <c r="AW467" s="2"/>
    </row>
    <row r="468" spans="1:49" s="50" customFormat="1" x14ac:dyDescent="0.2">
      <c r="A468" s="1"/>
      <c r="B468" s="113"/>
      <c r="C468" s="219"/>
      <c r="D468" s="114"/>
      <c r="E468" s="165"/>
      <c r="F468" s="175"/>
      <c r="G468" s="115"/>
      <c r="H468" s="197"/>
      <c r="J468" s="44"/>
      <c r="K468" s="2"/>
      <c r="L468" s="157"/>
      <c r="M468" s="158"/>
      <c r="N468" s="157"/>
      <c r="O468" s="159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2"/>
      <c r="AU468" s="2"/>
      <c r="AV468" s="2"/>
      <c r="AW468" s="2"/>
    </row>
    <row r="469" spans="1:49" s="50" customFormat="1" x14ac:dyDescent="0.2">
      <c r="A469" s="1"/>
      <c r="B469" s="113"/>
      <c r="C469" s="219"/>
      <c r="D469" s="114"/>
      <c r="E469" s="165"/>
      <c r="F469" s="175"/>
      <c r="G469" s="115"/>
      <c r="H469" s="197"/>
      <c r="J469" s="44"/>
      <c r="K469" s="2"/>
      <c r="L469" s="157"/>
      <c r="M469" s="158"/>
      <c r="N469" s="157"/>
      <c r="O469" s="159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2"/>
      <c r="AU469" s="2"/>
      <c r="AV469" s="2"/>
      <c r="AW469" s="2"/>
    </row>
    <row r="470" spans="1:49" s="50" customFormat="1" x14ac:dyDescent="0.2">
      <c r="A470" s="1"/>
      <c r="B470" s="113"/>
      <c r="C470" s="219"/>
      <c r="D470" s="114"/>
      <c r="E470" s="165"/>
      <c r="F470" s="175"/>
      <c r="G470" s="115"/>
      <c r="H470" s="197"/>
      <c r="J470" s="44"/>
      <c r="K470" s="2"/>
      <c r="L470" s="157"/>
      <c r="M470" s="158"/>
      <c r="N470" s="157"/>
      <c r="O470" s="159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2"/>
      <c r="AU470" s="2"/>
      <c r="AV470" s="2"/>
      <c r="AW470" s="2"/>
    </row>
    <row r="471" spans="1:49" s="50" customFormat="1" x14ac:dyDescent="0.2">
      <c r="A471" s="1"/>
      <c r="B471" s="113"/>
      <c r="C471" s="219"/>
      <c r="D471" s="114"/>
      <c r="E471" s="165"/>
      <c r="F471" s="175"/>
      <c r="G471" s="115"/>
      <c r="H471" s="197"/>
      <c r="J471" s="44"/>
      <c r="K471" s="2"/>
      <c r="L471" s="157"/>
      <c r="M471" s="158"/>
      <c r="N471" s="157"/>
      <c r="O471" s="159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2"/>
      <c r="AU471" s="2"/>
      <c r="AV471" s="2"/>
      <c r="AW471" s="2"/>
    </row>
    <row r="472" spans="1:49" s="50" customFormat="1" x14ac:dyDescent="0.2">
      <c r="A472" s="1"/>
      <c r="B472" s="113"/>
      <c r="C472" s="219"/>
      <c r="D472" s="114"/>
      <c r="E472" s="165"/>
      <c r="F472" s="175"/>
      <c r="G472" s="115"/>
      <c r="H472" s="197"/>
      <c r="J472" s="44"/>
      <c r="K472" s="2"/>
      <c r="L472" s="157"/>
      <c r="M472" s="158"/>
      <c r="N472" s="157"/>
      <c r="O472" s="159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2"/>
      <c r="AU472" s="2"/>
      <c r="AV472" s="2"/>
      <c r="AW472" s="2"/>
    </row>
    <row r="473" spans="1:49" s="50" customFormat="1" x14ac:dyDescent="0.2">
      <c r="A473" s="1"/>
      <c r="B473" s="113"/>
      <c r="C473" s="219"/>
      <c r="D473" s="114"/>
      <c r="E473" s="165"/>
      <c r="F473" s="175"/>
      <c r="G473" s="115"/>
      <c r="H473" s="197"/>
      <c r="J473" s="44"/>
      <c r="K473" s="2"/>
      <c r="L473" s="157"/>
      <c r="M473" s="158"/>
      <c r="N473" s="157"/>
      <c r="O473" s="159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2"/>
      <c r="AU473" s="2"/>
      <c r="AV473" s="2"/>
      <c r="AW473" s="2"/>
    </row>
    <row r="474" spans="1:49" s="50" customFormat="1" x14ac:dyDescent="0.2">
      <c r="A474" s="1"/>
      <c r="B474" s="113"/>
      <c r="C474" s="219"/>
      <c r="D474" s="114"/>
      <c r="E474" s="165"/>
      <c r="F474" s="175"/>
      <c r="G474" s="115"/>
      <c r="H474" s="197"/>
      <c r="J474" s="44"/>
      <c r="K474" s="2"/>
      <c r="L474" s="157"/>
      <c r="M474" s="158"/>
      <c r="N474" s="157"/>
      <c r="O474" s="159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2"/>
      <c r="AU474" s="2"/>
      <c r="AV474" s="2"/>
      <c r="AW474" s="2"/>
    </row>
    <row r="475" spans="1:49" s="50" customFormat="1" x14ac:dyDescent="0.2">
      <c r="A475" s="1"/>
      <c r="B475" s="113"/>
      <c r="C475" s="219"/>
      <c r="D475" s="114"/>
      <c r="E475" s="165"/>
      <c r="F475" s="175"/>
      <c r="G475" s="115"/>
      <c r="H475" s="197"/>
      <c r="J475" s="44"/>
      <c r="K475" s="2"/>
      <c r="L475" s="157"/>
      <c r="M475" s="158"/>
      <c r="N475" s="157"/>
      <c r="O475" s="159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2"/>
      <c r="AU475" s="2"/>
      <c r="AV475" s="2"/>
      <c r="AW475" s="2"/>
    </row>
    <row r="476" spans="1:49" s="50" customFormat="1" x14ac:dyDescent="0.2">
      <c r="A476" s="1"/>
      <c r="B476" s="113"/>
      <c r="C476" s="219"/>
      <c r="D476" s="114"/>
      <c r="E476" s="165"/>
      <c r="F476" s="175"/>
      <c r="G476" s="115"/>
      <c r="H476" s="197"/>
      <c r="J476" s="44"/>
      <c r="K476" s="2"/>
      <c r="L476" s="157"/>
      <c r="M476" s="158"/>
      <c r="N476" s="157"/>
      <c r="O476" s="159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2"/>
      <c r="AU476" s="2"/>
      <c r="AV476" s="2"/>
      <c r="AW476" s="2"/>
    </row>
    <row r="477" spans="1:49" s="50" customFormat="1" x14ac:dyDescent="0.2">
      <c r="A477" s="1"/>
      <c r="B477" s="113"/>
      <c r="C477" s="219"/>
      <c r="D477" s="114"/>
      <c r="E477" s="165"/>
      <c r="F477" s="175"/>
      <c r="G477" s="115"/>
      <c r="H477" s="197"/>
      <c r="J477" s="44"/>
      <c r="K477" s="2"/>
      <c r="L477" s="157"/>
      <c r="M477" s="158"/>
      <c r="N477" s="157"/>
      <c r="O477" s="159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2"/>
      <c r="AU477" s="2"/>
      <c r="AV477" s="2"/>
      <c r="AW477" s="2"/>
    </row>
    <row r="478" spans="1:49" s="50" customFormat="1" x14ac:dyDescent="0.2">
      <c r="A478" s="1"/>
      <c r="B478" s="113"/>
      <c r="C478" s="219"/>
      <c r="D478" s="114"/>
      <c r="E478" s="165"/>
      <c r="F478" s="175"/>
      <c r="G478" s="115"/>
      <c r="H478" s="197"/>
      <c r="J478" s="44"/>
      <c r="K478" s="2"/>
      <c r="L478" s="157"/>
      <c r="M478" s="158"/>
      <c r="N478" s="157"/>
      <c r="O478" s="159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2"/>
      <c r="AU478" s="2"/>
      <c r="AV478" s="2"/>
      <c r="AW478" s="2"/>
    </row>
    <row r="479" spans="1:49" s="50" customFormat="1" x14ac:dyDescent="0.2">
      <c r="A479" s="1"/>
      <c r="B479" s="113"/>
      <c r="C479" s="219"/>
      <c r="D479" s="114"/>
      <c r="E479" s="165"/>
      <c r="F479" s="175"/>
      <c r="G479" s="115"/>
      <c r="H479" s="197"/>
      <c r="J479" s="44"/>
      <c r="K479" s="2"/>
      <c r="L479" s="157"/>
      <c r="M479" s="158"/>
      <c r="N479" s="157"/>
      <c r="O479" s="159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2"/>
      <c r="AU479" s="2"/>
      <c r="AV479" s="2"/>
      <c r="AW479" s="2"/>
    </row>
    <row r="480" spans="1:49" s="50" customFormat="1" x14ac:dyDescent="0.2">
      <c r="A480" s="1"/>
      <c r="B480" s="113"/>
      <c r="C480" s="219"/>
      <c r="D480" s="114"/>
      <c r="E480" s="165"/>
      <c r="F480" s="175"/>
      <c r="G480" s="115"/>
      <c r="H480" s="197"/>
      <c r="J480" s="44"/>
      <c r="K480" s="2"/>
      <c r="L480" s="157"/>
      <c r="M480" s="158"/>
      <c r="N480" s="157"/>
      <c r="O480" s="159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2"/>
      <c r="AU480" s="2"/>
      <c r="AV480" s="2"/>
      <c r="AW480" s="2"/>
    </row>
    <row r="481" spans="1:49" s="50" customFormat="1" x14ac:dyDescent="0.2">
      <c r="A481" s="1"/>
      <c r="B481" s="113"/>
      <c r="C481" s="219"/>
      <c r="D481" s="114"/>
      <c r="E481" s="165"/>
      <c r="F481" s="175"/>
      <c r="G481" s="115"/>
      <c r="H481" s="197"/>
      <c r="J481" s="44"/>
      <c r="K481" s="2"/>
      <c r="L481" s="157"/>
      <c r="M481" s="158"/>
      <c r="N481" s="157"/>
      <c r="O481" s="159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2"/>
      <c r="AU481" s="2"/>
      <c r="AV481" s="2"/>
      <c r="AW481" s="2"/>
    </row>
    <row r="482" spans="1:49" s="50" customFormat="1" x14ac:dyDescent="0.2">
      <c r="A482" s="1"/>
      <c r="B482" s="113"/>
      <c r="C482" s="219"/>
      <c r="D482" s="114"/>
      <c r="E482" s="165"/>
      <c r="F482" s="175"/>
      <c r="G482" s="115"/>
      <c r="H482" s="197"/>
      <c r="J482" s="44"/>
      <c r="K482" s="2"/>
      <c r="L482" s="157"/>
      <c r="M482" s="158"/>
      <c r="N482" s="157"/>
      <c r="O482" s="159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2"/>
      <c r="AU482" s="2"/>
      <c r="AV482" s="2"/>
      <c r="AW482" s="2"/>
    </row>
    <row r="483" spans="1:49" s="50" customFormat="1" x14ac:dyDescent="0.2">
      <c r="A483" s="1"/>
      <c r="B483" s="113"/>
      <c r="C483" s="219"/>
      <c r="D483" s="114"/>
      <c r="E483" s="165"/>
      <c r="F483" s="175"/>
      <c r="G483" s="115"/>
      <c r="H483" s="197"/>
      <c r="J483" s="44"/>
      <c r="K483" s="2"/>
      <c r="L483" s="157"/>
      <c r="M483" s="158"/>
      <c r="N483" s="157"/>
      <c r="O483" s="159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2"/>
      <c r="AU483" s="2"/>
      <c r="AV483" s="2"/>
      <c r="AW483" s="2"/>
    </row>
    <row r="484" spans="1:49" s="50" customFormat="1" x14ac:dyDescent="0.2">
      <c r="A484" s="1"/>
      <c r="B484" s="113"/>
      <c r="C484" s="219"/>
      <c r="D484" s="114"/>
      <c r="E484" s="165"/>
      <c r="F484" s="175"/>
      <c r="G484" s="115"/>
      <c r="H484" s="197"/>
      <c r="J484" s="44"/>
      <c r="K484" s="2"/>
      <c r="L484" s="157"/>
      <c r="M484" s="158"/>
      <c r="N484" s="157"/>
      <c r="O484" s="159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2"/>
      <c r="AU484" s="2"/>
      <c r="AV484" s="2"/>
      <c r="AW484" s="2"/>
    </row>
    <row r="485" spans="1:49" s="50" customFormat="1" x14ac:dyDescent="0.2">
      <c r="A485" s="1"/>
      <c r="B485" s="113"/>
      <c r="C485" s="219"/>
      <c r="D485" s="114"/>
      <c r="E485" s="165"/>
      <c r="F485" s="175"/>
      <c r="G485" s="115"/>
      <c r="H485" s="197"/>
      <c r="J485" s="44"/>
      <c r="K485" s="2"/>
      <c r="L485" s="157"/>
      <c r="M485" s="158"/>
      <c r="N485" s="157"/>
      <c r="O485" s="159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2"/>
      <c r="AU485" s="2"/>
      <c r="AV485" s="2"/>
      <c r="AW485" s="2"/>
    </row>
    <row r="486" spans="1:49" s="50" customFormat="1" x14ac:dyDescent="0.2">
      <c r="A486" s="1"/>
      <c r="B486" s="113"/>
      <c r="C486" s="219"/>
      <c r="D486" s="114"/>
      <c r="E486" s="165"/>
      <c r="F486" s="175"/>
      <c r="G486" s="115"/>
      <c r="H486" s="197"/>
      <c r="J486" s="44"/>
      <c r="K486" s="2"/>
      <c r="L486" s="157"/>
      <c r="M486" s="158"/>
      <c r="N486" s="157"/>
      <c r="O486" s="159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2"/>
      <c r="AU486" s="2"/>
      <c r="AV486" s="2"/>
      <c r="AW486" s="2"/>
    </row>
    <row r="487" spans="1:49" s="50" customFormat="1" x14ac:dyDescent="0.2">
      <c r="A487" s="1"/>
      <c r="B487" s="113"/>
      <c r="C487" s="219"/>
      <c r="D487" s="114"/>
      <c r="E487" s="165"/>
      <c r="F487" s="175"/>
      <c r="G487" s="115"/>
      <c r="H487" s="197"/>
      <c r="J487" s="44"/>
      <c r="K487" s="2"/>
      <c r="L487" s="157"/>
      <c r="M487" s="158"/>
      <c r="N487" s="157"/>
      <c r="O487" s="159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2"/>
      <c r="AU487" s="2"/>
      <c r="AV487" s="2"/>
      <c r="AW487" s="2"/>
    </row>
    <row r="488" spans="1:49" s="50" customFormat="1" x14ac:dyDescent="0.2">
      <c r="A488" s="1"/>
      <c r="B488" s="113"/>
      <c r="C488" s="219"/>
      <c r="D488" s="114"/>
      <c r="E488" s="165"/>
      <c r="F488" s="175"/>
      <c r="G488" s="115"/>
      <c r="H488" s="197"/>
      <c r="J488" s="44"/>
      <c r="K488" s="2"/>
      <c r="L488" s="157"/>
      <c r="M488" s="158"/>
      <c r="N488" s="157"/>
      <c r="O488" s="159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2"/>
      <c r="AU488" s="2"/>
      <c r="AV488" s="2"/>
      <c r="AW488" s="2"/>
    </row>
    <row r="489" spans="1:49" s="50" customFormat="1" x14ac:dyDescent="0.2">
      <c r="A489" s="1"/>
      <c r="B489" s="113"/>
      <c r="C489" s="219"/>
      <c r="D489" s="114"/>
      <c r="E489" s="165"/>
      <c r="F489" s="175"/>
      <c r="G489" s="115"/>
      <c r="H489" s="197"/>
      <c r="J489" s="44"/>
      <c r="K489" s="2"/>
      <c r="L489" s="157"/>
      <c r="M489" s="158"/>
      <c r="N489" s="157"/>
      <c r="O489" s="159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2"/>
      <c r="AU489" s="2"/>
      <c r="AV489" s="2"/>
      <c r="AW489" s="2"/>
    </row>
    <row r="490" spans="1:49" s="50" customFormat="1" x14ac:dyDescent="0.2">
      <c r="A490" s="1"/>
      <c r="B490" s="113"/>
      <c r="C490" s="219"/>
      <c r="D490" s="114"/>
      <c r="E490" s="165"/>
      <c r="F490" s="175"/>
      <c r="G490" s="115"/>
      <c r="H490" s="197"/>
      <c r="J490" s="44"/>
      <c r="K490" s="2"/>
      <c r="L490" s="157"/>
      <c r="M490" s="158"/>
      <c r="N490" s="157"/>
      <c r="O490" s="159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2"/>
      <c r="AU490" s="2"/>
      <c r="AV490" s="2"/>
      <c r="AW490" s="2"/>
    </row>
    <row r="491" spans="1:49" s="50" customFormat="1" x14ac:dyDescent="0.2">
      <c r="A491" s="1"/>
      <c r="B491" s="113"/>
      <c r="C491" s="219"/>
      <c r="D491" s="114"/>
      <c r="E491" s="165"/>
      <c r="F491" s="175"/>
      <c r="G491" s="115"/>
      <c r="H491" s="197"/>
      <c r="J491" s="44"/>
      <c r="K491" s="2"/>
      <c r="L491" s="157"/>
      <c r="M491" s="158"/>
      <c r="N491" s="157"/>
      <c r="O491" s="159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2"/>
      <c r="AU491" s="2"/>
      <c r="AV491" s="2"/>
      <c r="AW491" s="2"/>
    </row>
    <row r="492" spans="1:49" s="50" customFormat="1" x14ac:dyDescent="0.2">
      <c r="A492" s="1"/>
      <c r="B492" s="113"/>
      <c r="C492" s="219"/>
      <c r="D492" s="114"/>
      <c r="E492" s="165"/>
      <c r="F492" s="175"/>
      <c r="G492" s="115"/>
      <c r="H492" s="197"/>
      <c r="J492" s="44"/>
      <c r="K492" s="2"/>
      <c r="L492" s="157"/>
      <c r="M492" s="158"/>
      <c r="N492" s="157"/>
      <c r="O492" s="159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2"/>
      <c r="AU492" s="2"/>
      <c r="AV492" s="2"/>
      <c r="AW492" s="2"/>
    </row>
    <row r="493" spans="1:49" s="50" customFormat="1" x14ac:dyDescent="0.2">
      <c r="A493" s="1"/>
      <c r="B493" s="113"/>
      <c r="C493" s="219"/>
      <c r="D493" s="114"/>
      <c r="E493" s="165"/>
      <c r="F493" s="175"/>
      <c r="G493" s="115"/>
      <c r="H493" s="197"/>
      <c r="J493" s="44"/>
      <c r="K493" s="2"/>
      <c r="L493" s="157"/>
      <c r="M493" s="158"/>
      <c r="N493" s="157"/>
      <c r="O493" s="159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2"/>
      <c r="AU493" s="2"/>
      <c r="AV493" s="2"/>
      <c r="AW493" s="2"/>
    </row>
    <row r="494" spans="1:49" s="50" customFormat="1" x14ac:dyDescent="0.2">
      <c r="A494" s="1"/>
      <c r="B494" s="113"/>
      <c r="C494" s="219"/>
      <c r="D494" s="114"/>
      <c r="E494" s="165"/>
      <c r="F494" s="175"/>
      <c r="G494" s="115"/>
      <c r="H494" s="197"/>
      <c r="J494" s="44"/>
      <c r="K494" s="2"/>
      <c r="L494" s="157"/>
      <c r="M494" s="158"/>
      <c r="N494" s="157"/>
      <c r="O494" s="159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2"/>
      <c r="AU494" s="2"/>
      <c r="AV494" s="2"/>
      <c r="AW494" s="2"/>
    </row>
    <row r="495" spans="1:49" s="50" customFormat="1" x14ac:dyDescent="0.2">
      <c r="A495" s="1"/>
      <c r="B495" s="113"/>
      <c r="C495" s="219"/>
      <c r="D495" s="114"/>
      <c r="E495" s="165"/>
      <c r="F495" s="175"/>
      <c r="G495" s="115"/>
      <c r="H495" s="197"/>
      <c r="J495" s="44"/>
      <c r="K495" s="2"/>
      <c r="L495" s="157"/>
      <c r="M495" s="158"/>
      <c r="N495" s="157"/>
      <c r="O495" s="159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2"/>
      <c r="AU495" s="2"/>
      <c r="AV495" s="2"/>
      <c r="AW495" s="2"/>
    </row>
    <row r="496" spans="1:49" s="50" customFormat="1" x14ac:dyDescent="0.2">
      <c r="A496" s="1"/>
      <c r="B496" s="113"/>
      <c r="C496" s="219"/>
      <c r="D496" s="114"/>
      <c r="E496" s="165"/>
      <c r="F496" s="175"/>
      <c r="G496" s="115"/>
      <c r="H496" s="197"/>
      <c r="J496" s="44"/>
      <c r="K496" s="2"/>
      <c r="L496" s="157"/>
      <c r="M496" s="158"/>
      <c r="N496" s="157"/>
      <c r="O496" s="159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2"/>
      <c r="AU496" s="2"/>
      <c r="AV496" s="2"/>
      <c r="AW496" s="2"/>
    </row>
    <row r="497" spans="1:49" s="50" customFormat="1" x14ac:dyDescent="0.2">
      <c r="A497" s="1"/>
      <c r="B497" s="113"/>
      <c r="C497" s="219"/>
      <c r="D497" s="114"/>
      <c r="E497" s="165"/>
      <c r="F497" s="175"/>
      <c r="G497" s="115"/>
      <c r="H497" s="197"/>
      <c r="J497" s="44"/>
      <c r="K497" s="2"/>
      <c r="L497" s="157"/>
      <c r="M497" s="158"/>
      <c r="N497" s="157"/>
      <c r="O497" s="159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2"/>
      <c r="AU497" s="2"/>
      <c r="AV497" s="2"/>
      <c r="AW497" s="2"/>
    </row>
    <row r="498" spans="1:49" s="50" customFormat="1" x14ac:dyDescent="0.2">
      <c r="A498" s="1"/>
      <c r="B498" s="113"/>
      <c r="C498" s="219"/>
      <c r="D498" s="114"/>
      <c r="E498" s="165"/>
      <c r="F498" s="175"/>
      <c r="G498" s="115"/>
      <c r="H498" s="197"/>
      <c r="J498" s="44"/>
      <c r="K498" s="2"/>
      <c r="L498" s="157"/>
      <c r="M498" s="158"/>
      <c r="N498" s="157"/>
      <c r="O498" s="159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2"/>
      <c r="AU498" s="2"/>
      <c r="AV498" s="2"/>
      <c r="AW498" s="2"/>
    </row>
    <row r="499" spans="1:49" s="50" customFormat="1" x14ac:dyDescent="0.2">
      <c r="A499" s="1"/>
      <c r="B499" s="113"/>
      <c r="C499" s="219"/>
      <c r="D499" s="114"/>
      <c r="E499" s="165"/>
      <c r="F499" s="175"/>
      <c r="G499" s="115"/>
      <c r="H499" s="197"/>
      <c r="J499" s="44"/>
      <c r="K499" s="2"/>
      <c r="L499" s="157"/>
      <c r="M499" s="158"/>
      <c r="N499" s="157"/>
      <c r="O499" s="159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2"/>
      <c r="AU499" s="2"/>
      <c r="AV499" s="2"/>
      <c r="AW499" s="2"/>
    </row>
    <row r="500" spans="1:49" s="50" customFormat="1" x14ac:dyDescent="0.2">
      <c r="A500" s="1"/>
      <c r="B500" s="113"/>
      <c r="C500" s="219"/>
      <c r="D500" s="114"/>
      <c r="E500" s="165"/>
      <c r="F500" s="175"/>
      <c r="G500" s="115"/>
      <c r="H500" s="197"/>
      <c r="J500" s="44"/>
      <c r="K500" s="2"/>
      <c r="L500" s="157"/>
      <c r="M500" s="158"/>
      <c r="N500" s="157"/>
      <c r="O500" s="159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2"/>
      <c r="AU500" s="2"/>
      <c r="AV500" s="2"/>
      <c r="AW500" s="2"/>
    </row>
    <row r="501" spans="1:49" s="50" customFormat="1" x14ac:dyDescent="0.2">
      <c r="A501" s="1"/>
      <c r="B501" s="113"/>
      <c r="C501" s="219"/>
      <c r="D501" s="114"/>
      <c r="E501" s="165"/>
      <c r="F501" s="175"/>
      <c r="G501" s="115"/>
      <c r="H501" s="197"/>
      <c r="J501" s="44"/>
      <c r="K501" s="2"/>
      <c r="L501" s="157"/>
      <c r="M501" s="158"/>
      <c r="N501" s="157"/>
      <c r="O501" s="159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2"/>
      <c r="AU501" s="2"/>
      <c r="AV501" s="2"/>
      <c r="AW501" s="2"/>
    </row>
    <row r="502" spans="1:49" s="50" customFormat="1" x14ac:dyDescent="0.2">
      <c r="A502" s="1"/>
      <c r="B502" s="113"/>
      <c r="C502" s="219"/>
      <c r="D502" s="114"/>
      <c r="E502" s="165"/>
      <c r="F502" s="175"/>
      <c r="G502" s="115"/>
      <c r="H502" s="197"/>
      <c r="J502" s="44"/>
      <c r="K502" s="2"/>
      <c r="L502" s="157"/>
      <c r="M502" s="158"/>
      <c r="N502" s="157"/>
      <c r="O502" s="159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2"/>
      <c r="AU502" s="2"/>
      <c r="AV502" s="2"/>
      <c r="AW502" s="2"/>
    </row>
    <row r="503" spans="1:49" s="50" customFormat="1" x14ac:dyDescent="0.2">
      <c r="A503" s="1"/>
      <c r="B503" s="113"/>
      <c r="C503" s="219"/>
      <c r="D503" s="114"/>
      <c r="E503" s="165"/>
      <c r="F503" s="175"/>
      <c r="G503" s="115"/>
      <c r="H503" s="197"/>
      <c r="J503" s="44"/>
      <c r="K503" s="2"/>
      <c r="L503" s="157"/>
      <c r="M503" s="158"/>
      <c r="N503" s="157"/>
      <c r="O503" s="159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2"/>
      <c r="AU503" s="2"/>
      <c r="AV503" s="2"/>
      <c r="AW503" s="2"/>
    </row>
    <row r="504" spans="1:49" s="50" customFormat="1" x14ac:dyDescent="0.2">
      <c r="A504" s="1"/>
      <c r="B504" s="113"/>
      <c r="C504" s="219"/>
      <c r="D504" s="114"/>
      <c r="E504" s="165"/>
      <c r="F504" s="175"/>
      <c r="G504" s="115"/>
      <c r="H504" s="197"/>
      <c r="J504" s="44"/>
      <c r="K504" s="2"/>
      <c r="L504" s="157"/>
      <c r="M504" s="158"/>
      <c r="N504" s="157"/>
      <c r="O504" s="159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2"/>
      <c r="AU504" s="2"/>
      <c r="AV504" s="2"/>
      <c r="AW504" s="2"/>
    </row>
    <row r="505" spans="1:49" s="50" customFormat="1" x14ac:dyDescent="0.2">
      <c r="A505" s="1"/>
      <c r="B505" s="113"/>
      <c r="C505" s="219"/>
      <c r="D505" s="114"/>
      <c r="E505" s="165"/>
      <c r="F505" s="175"/>
      <c r="G505" s="115"/>
      <c r="H505" s="197"/>
      <c r="J505" s="44"/>
      <c r="K505" s="2"/>
      <c r="L505" s="157"/>
      <c r="M505" s="158"/>
      <c r="N505" s="157"/>
      <c r="O505" s="159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2"/>
      <c r="AU505" s="2"/>
      <c r="AV505" s="2"/>
      <c r="AW505" s="2"/>
    </row>
    <row r="506" spans="1:49" s="50" customFormat="1" x14ac:dyDescent="0.2">
      <c r="A506" s="1"/>
      <c r="B506" s="113"/>
      <c r="C506" s="219"/>
      <c r="D506" s="114"/>
      <c r="E506" s="165"/>
      <c r="F506" s="175"/>
      <c r="G506" s="115"/>
      <c r="H506" s="197"/>
      <c r="J506" s="44"/>
      <c r="K506" s="2"/>
      <c r="L506" s="157"/>
      <c r="M506" s="158"/>
      <c r="N506" s="157"/>
      <c r="O506" s="159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2"/>
      <c r="AU506" s="2"/>
      <c r="AV506" s="2"/>
      <c r="AW506" s="2"/>
    </row>
    <row r="507" spans="1:49" s="50" customFormat="1" x14ac:dyDescent="0.2">
      <c r="A507" s="1"/>
      <c r="B507" s="113"/>
      <c r="C507" s="219"/>
      <c r="D507" s="114"/>
      <c r="E507" s="165"/>
      <c r="F507" s="175"/>
      <c r="G507" s="115"/>
      <c r="H507" s="197"/>
      <c r="J507" s="44"/>
      <c r="K507" s="2"/>
      <c r="L507" s="157"/>
      <c r="M507" s="158"/>
      <c r="N507" s="157"/>
      <c r="O507" s="159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2"/>
      <c r="AU507" s="2"/>
      <c r="AV507" s="2"/>
      <c r="AW507" s="2"/>
    </row>
    <row r="508" spans="1:49" s="50" customFormat="1" x14ac:dyDescent="0.2">
      <c r="A508" s="1"/>
      <c r="B508" s="113"/>
      <c r="C508" s="219"/>
      <c r="D508" s="114"/>
      <c r="E508" s="165"/>
      <c r="F508" s="175"/>
      <c r="G508" s="115"/>
      <c r="H508" s="197"/>
      <c r="J508" s="44"/>
      <c r="K508" s="2"/>
      <c r="L508" s="157"/>
      <c r="M508" s="158"/>
      <c r="N508" s="157"/>
      <c r="O508" s="159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2"/>
      <c r="AU508" s="2"/>
      <c r="AV508" s="2"/>
      <c r="AW508" s="2"/>
    </row>
    <row r="509" spans="1:49" s="50" customFormat="1" x14ac:dyDescent="0.2">
      <c r="A509" s="1"/>
      <c r="B509" s="113"/>
      <c r="C509" s="219"/>
      <c r="D509" s="114"/>
      <c r="E509" s="165"/>
      <c r="F509" s="175"/>
      <c r="G509" s="115"/>
      <c r="H509" s="197"/>
      <c r="J509" s="44"/>
      <c r="K509" s="2"/>
      <c r="L509" s="157"/>
      <c r="M509" s="158"/>
      <c r="N509" s="157"/>
      <c r="O509" s="159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2"/>
      <c r="AU509" s="2"/>
      <c r="AV509" s="2"/>
      <c r="AW509" s="2"/>
    </row>
    <row r="510" spans="1:49" s="50" customFormat="1" x14ac:dyDescent="0.2">
      <c r="A510" s="1"/>
      <c r="B510" s="113"/>
      <c r="C510" s="219"/>
      <c r="D510" s="114"/>
      <c r="E510" s="165"/>
      <c r="F510" s="175"/>
      <c r="G510" s="115"/>
      <c r="H510" s="197"/>
      <c r="J510" s="44"/>
      <c r="K510" s="2"/>
      <c r="L510" s="157"/>
      <c r="M510" s="158"/>
      <c r="N510" s="157"/>
      <c r="O510" s="159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2"/>
      <c r="AU510" s="2"/>
      <c r="AV510" s="2"/>
      <c r="AW510" s="2"/>
    </row>
    <row r="511" spans="1:49" s="50" customFormat="1" x14ac:dyDescent="0.2">
      <c r="A511" s="1"/>
      <c r="B511" s="113"/>
      <c r="C511" s="219"/>
      <c r="D511" s="114"/>
      <c r="E511" s="165"/>
      <c r="F511" s="175"/>
      <c r="G511" s="115"/>
      <c r="H511" s="197"/>
      <c r="J511" s="44"/>
      <c r="K511" s="2"/>
      <c r="L511" s="157"/>
      <c r="M511" s="158"/>
      <c r="N511" s="157"/>
      <c r="O511" s="159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2"/>
      <c r="AU511" s="2"/>
      <c r="AV511" s="2"/>
      <c r="AW511" s="2"/>
    </row>
    <row r="512" spans="1:49" s="50" customFormat="1" x14ac:dyDescent="0.2">
      <c r="A512" s="1"/>
      <c r="B512" s="113"/>
      <c r="C512" s="219"/>
      <c r="D512" s="114"/>
      <c r="E512" s="165"/>
      <c r="F512" s="175"/>
      <c r="G512" s="115"/>
      <c r="H512" s="197"/>
      <c r="J512" s="44"/>
      <c r="K512" s="2"/>
      <c r="L512" s="157"/>
      <c r="M512" s="158"/>
      <c r="N512" s="157"/>
      <c r="O512" s="159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2"/>
      <c r="AU512" s="2"/>
      <c r="AV512" s="2"/>
      <c r="AW512" s="2"/>
    </row>
    <row r="513" spans="1:49" s="50" customFormat="1" x14ac:dyDescent="0.2">
      <c r="A513" s="1"/>
      <c r="B513" s="113"/>
      <c r="C513" s="219"/>
      <c r="D513" s="114"/>
      <c r="E513" s="165"/>
      <c r="F513" s="175"/>
      <c r="G513" s="115"/>
      <c r="H513" s="197"/>
      <c r="J513" s="44"/>
      <c r="K513" s="2"/>
      <c r="L513" s="157"/>
      <c r="M513" s="158"/>
      <c r="N513" s="157"/>
      <c r="O513" s="159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2"/>
      <c r="AU513" s="2"/>
      <c r="AV513" s="2"/>
      <c r="AW513" s="2"/>
    </row>
    <row r="514" spans="1:49" s="50" customFormat="1" x14ac:dyDescent="0.2">
      <c r="A514" s="1"/>
      <c r="B514" s="113"/>
      <c r="C514" s="219"/>
      <c r="D514" s="114"/>
      <c r="E514" s="165"/>
      <c r="F514" s="175"/>
      <c r="G514" s="115"/>
      <c r="H514" s="197"/>
      <c r="J514" s="44"/>
      <c r="K514" s="2"/>
      <c r="L514" s="157"/>
      <c r="M514" s="158"/>
      <c r="N514" s="157"/>
      <c r="O514" s="159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2"/>
      <c r="AU514" s="2"/>
      <c r="AV514" s="2"/>
      <c r="AW514" s="2"/>
    </row>
    <row r="515" spans="1:49" s="50" customFormat="1" x14ac:dyDescent="0.2">
      <c r="A515" s="1"/>
      <c r="B515" s="113"/>
      <c r="C515" s="219"/>
      <c r="D515" s="114"/>
      <c r="E515" s="165"/>
      <c r="F515" s="175"/>
      <c r="G515" s="115"/>
      <c r="H515" s="197"/>
      <c r="J515" s="44"/>
      <c r="K515" s="2"/>
      <c r="L515" s="157"/>
      <c r="M515" s="158"/>
      <c r="N515" s="157"/>
      <c r="O515" s="159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2"/>
      <c r="AU515" s="2"/>
      <c r="AV515" s="2"/>
      <c r="AW515" s="2"/>
    </row>
    <row r="516" spans="1:49" s="50" customFormat="1" x14ac:dyDescent="0.2">
      <c r="A516" s="1"/>
      <c r="B516" s="113"/>
      <c r="C516" s="219"/>
      <c r="D516" s="114"/>
      <c r="E516" s="165"/>
      <c r="F516" s="175"/>
      <c r="G516" s="115"/>
      <c r="H516" s="197"/>
      <c r="J516" s="44"/>
      <c r="K516" s="2"/>
      <c r="L516" s="157"/>
      <c r="M516" s="158"/>
      <c r="N516" s="157"/>
      <c r="O516" s="159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2"/>
      <c r="AU516" s="2"/>
      <c r="AV516" s="2"/>
      <c r="AW516" s="2"/>
    </row>
    <row r="517" spans="1:49" s="50" customFormat="1" x14ac:dyDescent="0.2">
      <c r="A517" s="1"/>
      <c r="B517" s="113"/>
      <c r="C517" s="219"/>
      <c r="D517" s="114"/>
      <c r="E517" s="165"/>
      <c r="F517" s="175"/>
      <c r="G517" s="115"/>
      <c r="H517" s="197"/>
      <c r="J517" s="44"/>
      <c r="K517" s="2"/>
      <c r="L517" s="157"/>
      <c r="M517" s="158"/>
      <c r="N517" s="157"/>
      <c r="O517" s="159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2"/>
      <c r="AU517" s="2"/>
      <c r="AV517" s="2"/>
      <c r="AW517" s="2"/>
    </row>
    <row r="518" spans="1:49" s="50" customFormat="1" x14ac:dyDescent="0.2">
      <c r="A518" s="1"/>
      <c r="B518" s="113"/>
      <c r="C518" s="219"/>
      <c r="D518" s="114"/>
      <c r="E518" s="165"/>
      <c r="F518" s="175"/>
      <c r="G518" s="115"/>
      <c r="H518" s="197"/>
      <c r="J518" s="44"/>
      <c r="K518" s="2"/>
      <c r="L518" s="157"/>
      <c r="M518" s="158"/>
      <c r="N518" s="157"/>
      <c r="O518" s="159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2"/>
      <c r="AU518" s="2"/>
      <c r="AV518" s="2"/>
      <c r="AW518" s="2"/>
    </row>
    <row r="519" spans="1:49" s="50" customFormat="1" x14ac:dyDescent="0.2">
      <c r="A519" s="1"/>
      <c r="B519" s="113"/>
      <c r="C519" s="219"/>
      <c r="D519" s="114"/>
      <c r="E519" s="165"/>
      <c r="F519" s="175"/>
      <c r="G519" s="115"/>
      <c r="H519" s="197"/>
      <c r="J519" s="44"/>
      <c r="K519" s="2"/>
      <c r="L519" s="157"/>
      <c r="M519" s="158"/>
      <c r="N519" s="157"/>
      <c r="O519" s="159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2"/>
      <c r="AU519" s="2"/>
      <c r="AV519" s="2"/>
      <c r="AW519" s="2"/>
    </row>
    <row r="520" spans="1:49" s="50" customFormat="1" x14ac:dyDescent="0.2">
      <c r="A520" s="1"/>
      <c r="B520" s="113"/>
      <c r="C520" s="219"/>
      <c r="D520" s="114"/>
      <c r="E520" s="165"/>
      <c r="F520" s="175"/>
      <c r="G520" s="115"/>
      <c r="H520" s="197"/>
      <c r="J520" s="44"/>
      <c r="K520" s="2"/>
      <c r="L520" s="157"/>
      <c r="M520" s="158"/>
      <c r="N520" s="157"/>
      <c r="O520" s="159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2"/>
      <c r="AU520" s="2"/>
      <c r="AV520" s="2"/>
      <c r="AW520" s="2"/>
    </row>
    <row r="521" spans="1:49" s="50" customFormat="1" x14ac:dyDescent="0.2">
      <c r="A521" s="1"/>
      <c r="B521" s="113"/>
      <c r="C521" s="219"/>
      <c r="D521" s="114"/>
      <c r="E521" s="165"/>
      <c r="F521" s="175"/>
      <c r="G521" s="115"/>
      <c r="H521" s="197"/>
      <c r="J521" s="44"/>
      <c r="K521" s="2"/>
      <c r="L521" s="157"/>
      <c r="M521" s="158"/>
      <c r="N521" s="157"/>
      <c r="O521" s="159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2"/>
      <c r="AU521" s="2"/>
      <c r="AV521" s="2"/>
      <c r="AW521" s="2"/>
    </row>
    <row r="522" spans="1:49" s="50" customFormat="1" x14ac:dyDescent="0.2">
      <c r="A522" s="1"/>
      <c r="B522" s="113"/>
      <c r="C522" s="219"/>
      <c r="D522" s="114"/>
      <c r="E522" s="165"/>
      <c r="F522" s="175"/>
      <c r="G522" s="115"/>
      <c r="H522" s="197"/>
      <c r="J522" s="44"/>
      <c r="K522" s="2"/>
      <c r="L522" s="157"/>
      <c r="M522" s="158"/>
      <c r="N522" s="157"/>
      <c r="O522" s="159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2"/>
      <c r="AU522" s="2"/>
      <c r="AV522" s="2"/>
      <c r="AW522" s="2"/>
    </row>
    <row r="523" spans="1:49" s="50" customFormat="1" x14ac:dyDescent="0.2">
      <c r="A523" s="1"/>
      <c r="B523" s="113"/>
      <c r="C523" s="219"/>
      <c r="D523" s="114"/>
      <c r="E523" s="165"/>
      <c r="F523" s="175"/>
      <c r="G523" s="115"/>
      <c r="H523" s="197"/>
      <c r="J523" s="44"/>
      <c r="K523" s="2"/>
      <c r="L523" s="157"/>
      <c r="M523" s="158"/>
      <c r="N523" s="157"/>
      <c r="O523" s="159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2"/>
      <c r="AU523" s="2"/>
      <c r="AV523" s="2"/>
      <c r="AW523" s="2"/>
    </row>
    <row r="524" spans="1:49" s="50" customFormat="1" x14ac:dyDescent="0.2">
      <c r="A524" s="1"/>
      <c r="B524" s="113"/>
      <c r="C524" s="219"/>
      <c r="D524" s="114"/>
      <c r="E524" s="165"/>
      <c r="F524" s="175"/>
      <c r="G524" s="115"/>
      <c r="H524" s="197"/>
      <c r="J524" s="44"/>
      <c r="K524" s="2"/>
      <c r="L524" s="157"/>
      <c r="M524" s="158"/>
      <c r="N524" s="157"/>
      <c r="O524" s="159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2"/>
      <c r="AU524" s="2"/>
      <c r="AV524" s="2"/>
      <c r="AW524" s="2"/>
    </row>
    <row r="525" spans="1:49" s="50" customFormat="1" x14ac:dyDescent="0.2">
      <c r="A525" s="1"/>
      <c r="B525" s="113"/>
      <c r="C525" s="219"/>
      <c r="D525" s="114"/>
      <c r="E525" s="165"/>
      <c r="F525" s="175"/>
      <c r="G525" s="115"/>
      <c r="H525" s="197"/>
      <c r="J525" s="44"/>
      <c r="K525" s="2"/>
      <c r="L525" s="157"/>
      <c r="M525" s="158"/>
      <c r="N525" s="157"/>
      <c r="O525" s="159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2"/>
      <c r="AU525" s="2"/>
      <c r="AV525" s="2"/>
      <c r="AW525" s="2"/>
    </row>
    <row r="526" spans="1:49" s="50" customFormat="1" x14ac:dyDescent="0.2">
      <c r="A526" s="1"/>
      <c r="B526" s="113"/>
      <c r="C526" s="219"/>
      <c r="D526" s="114"/>
      <c r="E526" s="165"/>
      <c r="F526" s="175"/>
      <c r="G526" s="115"/>
      <c r="H526" s="197"/>
      <c r="J526" s="44"/>
      <c r="K526" s="2"/>
      <c r="L526" s="157"/>
      <c r="M526" s="158"/>
      <c r="N526" s="157"/>
      <c r="O526" s="159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2"/>
      <c r="AU526" s="2"/>
      <c r="AV526" s="2"/>
      <c r="AW526" s="2"/>
    </row>
    <row r="527" spans="1:49" s="50" customFormat="1" x14ac:dyDescent="0.2">
      <c r="A527" s="1"/>
      <c r="B527" s="113"/>
      <c r="C527" s="219"/>
      <c r="D527" s="114"/>
      <c r="E527" s="165"/>
      <c r="F527" s="175"/>
      <c r="G527" s="115"/>
      <c r="H527" s="197"/>
      <c r="J527" s="44"/>
      <c r="K527" s="2"/>
      <c r="L527" s="157"/>
      <c r="M527" s="158"/>
      <c r="N527" s="157"/>
      <c r="O527" s="159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2"/>
      <c r="AU527" s="2"/>
      <c r="AV527" s="2"/>
      <c r="AW527" s="2"/>
    </row>
    <row r="528" spans="1:49" s="50" customFormat="1" x14ac:dyDescent="0.2">
      <c r="A528" s="1"/>
      <c r="B528" s="113"/>
      <c r="C528" s="219"/>
      <c r="D528" s="114"/>
      <c r="E528" s="165"/>
      <c r="F528" s="175"/>
      <c r="G528" s="115"/>
      <c r="H528" s="197"/>
      <c r="J528" s="44"/>
      <c r="K528" s="2"/>
      <c r="L528" s="157"/>
      <c r="M528" s="158"/>
      <c r="N528" s="157"/>
      <c r="O528" s="159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2"/>
      <c r="AU528" s="2"/>
      <c r="AV528" s="2"/>
      <c r="AW528" s="2"/>
    </row>
    <row r="529" spans="1:49" s="50" customFormat="1" x14ac:dyDescent="0.2">
      <c r="A529" s="1"/>
      <c r="B529" s="113"/>
      <c r="C529" s="219"/>
      <c r="D529" s="114"/>
      <c r="E529" s="165"/>
      <c r="F529" s="175"/>
      <c r="G529" s="115"/>
      <c r="H529" s="197"/>
      <c r="J529" s="44"/>
      <c r="K529" s="2"/>
      <c r="L529" s="157"/>
      <c r="M529" s="158"/>
      <c r="N529" s="157"/>
      <c r="O529" s="159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2"/>
      <c r="AU529" s="2"/>
      <c r="AV529" s="2"/>
      <c r="AW529" s="2"/>
    </row>
    <row r="530" spans="1:49" s="50" customFormat="1" x14ac:dyDescent="0.2">
      <c r="A530" s="1"/>
      <c r="B530" s="113"/>
      <c r="C530" s="219"/>
      <c r="D530" s="114"/>
      <c r="E530" s="165"/>
      <c r="F530" s="175"/>
      <c r="G530" s="115"/>
      <c r="H530" s="197"/>
      <c r="J530" s="44"/>
      <c r="K530" s="2"/>
      <c r="L530" s="157"/>
      <c r="M530" s="158"/>
      <c r="N530" s="157"/>
      <c r="O530" s="159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2"/>
      <c r="AU530" s="2"/>
      <c r="AV530" s="2"/>
      <c r="AW530" s="2"/>
    </row>
    <row r="531" spans="1:49" s="50" customFormat="1" x14ac:dyDescent="0.2">
      <c r="A531" s="1"/>
      <c r="B531" s="113"/>
      <c r="C531" s="219"/>
      <c r="D531" s="114"/>
      <c r="E531" s="165"/>
      <c r="F531" s="175"/>
      <c r="G531" s="115"/>
      <c r="H531" s="197"/>
      <c r="J531" s="44"/>
      <c r="K531" s="2"/>
      <c r="L531" s="157"/>
      <c r="M531" s="158"/>
      <c r="N531" s="157"/>
      <c r="O531" s="159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2"/>
      <c r="AU531" s="2"/>
      <c r="AV531" s="2"/>
      <c r="AW531" s="2"/>
    </row>
    <row r="532" spans="1:49" s="50" customFormat="1" x14ac:dyDescent="0.2">
      <c r="A532" s="1"/>
      <c r="B532" s="113"/>
      <c r="C532" s="219"/>
      <c r="D532" s="114"/>
      <c r="E532" s="165"/>
      <c r="F532" s="175"/>
      <c r="G532" s="115"/>
      <c r="H532" s="197"/>
      <c r="J532" s="44"/>
      <c r="K532" s="2"/>
      <c r="L532" s="157"/>
      <c r="M532" s="158"/>
      <c r="N532" s="157"/>
      <c r="O532" s="159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2"/>
      <c r="AU532" s="2"/>
      <c r="AV532" s="2"/>
      <c r="AW532" s="2"/>
    </row>
    <row r="533" spans="1:49" s="50" customFormat="1" x14ac:dyDescent="0.2">
      <c r="A533" s="1"/>
      <c r="B533" s="113"/>
      <c r="C533" s="219"/>
      <c r="D533" s="114"/>
      <c r="E533" s="165"/>
      <c r="F533" s="175"/>
      <c r="G533" s="115"/>
      <c r="H533" s="197"/>
      <c r="J533" s="44"/>
      <c r="K533" s="2"/>
      <c r="L533" s="157"/>
      <c r="M533" s="158"/>
      <c r="N533" s="157"/>
      <c r="O533" s="159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2"/>
      <c r="AU533" s="2"/>
      <c r="AV533" s="2"/>
      <c r="AW533" s="2"/>
    </row>
    <row r="534" spans="1:49" s="50" customFormat="1" x14ac:dyDescent="0.2">
      <c r="A534" s="1"/>
      <c r="B534" s="113"/>
      <c r="C534" s="219"/>
      <c r="D534" s="114"/>
      <c r="E534" s="165"/>
      <c r="F534" s="175"/>
      <c r="G534" s="115"/>
      <c r="H534" s="197"/>
      <c r="J534" s="44"/>
      <c r="K534" s="2"/>
      <c r="L534" s="157"/>
      <c r="M534" s="158"/>
      <c r="N534" s="157"/>
      <c r="O534" s="159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2"/>
      <c r="AU534" s="2"/>
      <c r="AV534" s="2"/>
      <c r="AW534" s="2"/>
    </row>
    <row r="535" spans="1:49" s="50" customFormat="1" x14ac:dyDescent="0.2">
      <c r="A535" s="1"/>
      <c r="B535" s="113"/>
      <c r="C535" s="219"/>
      <c r="D535" s="114"/>
      <c r="E535" s="165"/>
      <c r="F535" s="175"/>
      <c r="G535" s="115"/>
      <c r="H535" s="197"/>
      <c r="J535" s="44"/>
      <c r="K535" s="2"/>
      <c r="L535" s="157"/>
      <c r="M535" s="158"/>
      <c r="N535" s="157"/>
      <c r="O535" s="159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2"/>
      <c r="AU535" s="2"/>
      <c r="AV535" s="2"/>
      <c r="AW535" s="2"/>
    </row>
    <row r="536" spans="1:49" s="50" customFormat="1" x14ac:dyDescent="0.2">
      <c r="A536" s="1"/>
      <c r="B536" s="113"/>
      <c r="C536" s="219"/>
      <c r="D536" s="114"/>
      <c r="E536" s="165"/>
      <c r="F536" s="175"/>
      <c r="G536" s="115"/>
      <c r="H536" s="197"/>
      <c r="J536" s="44"/>
      <c r="K536" s="2"/>
      <c r="L536" s="157"/>
      <c r="M536" s="158"/>
      <c r="N536" s="157"/>
      <c r="O536" s="159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2"/>
      <c r="AU536" s="2"/>
      <c r="AV536" s="2"/>
      <c r="AW536" s="2"/>
    </row>
    <row r="537" spans="1:49" s="50" customFormat="1" x14ac:dyDescent="0.2">
      <c r="A537" s="1"/>
      <c r="B537" s="113"/>
      <c r="C537" s="219"/>
      <c r="D537" s="114"/>
      <c r="E537" s="165"/>
      <c r="F537" s="175"/>
      <c r="G537" s="115"/>
      <c r="H537" s="197"/>
      <c r="J537" s="44"/>
      <c r="K537" s="2"/>
      <c r="L537" s="157"/>
      <c r="M537" s="158"/>
      <c r="N537" s="157"/>
      <c r="O537" s="159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2"/>
      <c r="AU537" s="2"/>
      <c r="AV537" s="2"/>
      <c r="AW537" s="2"/>
    </row>
    <row r="538" spans="1:49" s="50" customFormat="1" x14ac:dyDescent="0.2">
      <c r="A538" s="1"/>
      <c r="B538" s="113"/>
      <c r="C538" s="219"/>
      <c r="D538" s="114"/>
      <c r="E538" s="165"/>
      <c r="F538" s="175"/>
      <c r="G538" s="115"/>
      <c r="H538" s="197"/>
      <c r="J538" s="44"/>
      <c r="K538" s="2"/>
      <c r="L538" s="157"/>
      <c r="M538" s="158"/>
      <c r="N538" s="157"/>
      <c r="O538" s="159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2"/>
      <c r="AU538" s="2"/>
      <c r="AV538" s="2"/>
      <c r="AW538" s="2"/>
    </row>
    <row r="539" spans="1:49" s="50" customFormat="1" x14ac:dyDescent="0.2">
      <c r="A539" s="1"/>
      <c r="B539" s="113"/>
      <c r="C539" s="219"/>
      <c r="D539" s="114"/>
      <c r="E539" s="165"/>
      <c r="F539" s="175"/>
      <c r="G539" s="115"/>
      <c r="H539" s="197"/>
      <c r="J539" s="44"/>
      <c r="K539" s="2"/>
      <c r="L539" s="157"/>
      <c r="M539" s="158"/>
      <c r="N539" s="157"/>
      <c r="O539" s="159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2"/>
      <c r="AU539" s="2"/>
      <c r="AV539" s="2"/>
      <c r="AW539" s="2"/>
    </row>
    <row r="540" spans="1:49" s="50" customFormat="1" x14ac:dyDescent="0.2">
      <c r="A540" s="1"/>
      <c r="B540" s="113"/>
      <c r="C540" s="219"/>
      <c r="D540" s="114"/>
      <c r="E540" s="165"/>
      <c r="F540" s="175"/>
      <c r="G540" s="115"/>
      <c r="H540" s="197"/>
      <c r="J540" s="44"/>
      <c r="K540" s="2"/>
      <c r="L540" s="157"/>
      <c r="M540" s="158"/>
      <c r="N540" s="157"/>
      <c r="O540" s="159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2"/>
      <c r="AU540" s="2"/>
      <c r="AV540" s="2"/>
      <c r="AW540" s="2"/>
    </row>
    <row r="541" spans="1:49" s="50" customFormat="1" x14ac:dyDescent="0.2">
      <c r="A541" s="1"/>
      <c r="B541" s="113"/>
      <c r="C541" s="219"/>
      <c r="D541" s="114"/>
      <c r="E541" s="165"/>
      <c r="F541" s="175"/>
      <c r="G541" s="115"/>
      <c r="H541" s="197"/>
      <c r="J541" s="44"/>
      <c r="K541" s="2"/>
      <c r="L541" s="157"/>
      <c r="M541" s="158"/>
      <c r="N541" s="157"/>
      <c r="O541" s="159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2"/>
      <c r="AU541" s="2"/>
      <c r="AV541" s="2"/>
      <c r="AW541" s="2"/>
    </row>
    <row r="542" spans="1:49" s="50" customFormat="1" x14ac:dyDescent="0.2">
      <c r="A542" s="1"/>
      <c r="B542" s="113"/>
      <c r="C542" s="219"/>
      <c r="D542" s="114"/>
      <c r="E542" s="165"/>
      <c r="F542" s="175"/>
      <c r="G542" s="115"/>
      <c r="H542" s="197"/>
      <c r="J542" s="44"/>
      <c r="K542" s="2"/>
      <c r="L542" s="157"/>
      <c r="M542" s="158"/>
      <c r="N542" s="157"/>
      <c r="O542" s="159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2"/>
      <c r="AU542" s="2"/>
      <c r="AV542" s="2"/>
      <c r="AW542" s="2"/>
    </row>
    <row r="543" spans="1:49" s="50" customFormat="1" x14ac:dyDescent="0.2">
      <c r="A543" s="1"/>
      <c r="B543" s="113"/>
      <c r="C543" s="219"/>
      <c r="D543" s="114"/>
      <c r="E543" s="165"/>
      <c r="F543" s="175"/>
      <c r="G543" s="115"/>
      <c r="H543" s="197"/>
      <c r="J543" s="44"/>
      <c r="K543" s="2"/>
      <c r="L543" s="157"/>
      <c r="M543" s="158"/>
      <c r="N543" s="157"/>
      <c r="O543" s="159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2"/>
      <c r="AU543" s="2"/>
      <c r="AV543" s="2"/>
      <c r="AW543" s="2"/>
    </row>
    <row r="544" spans="1:49" s="50" customFormat="1" x14ac:dyDescent="0.2">
      <c r="A544" s="1"/>
      <c r="B544" s="113"/>
      <c r="C544" s="219"/>
      <c r="D544" s="114"/>
      <c r="E544" s="165"/>
      <c r="F544" s="175"/>
      <c r="G544" s="115"/>
      <c r="H544" s="197"/>
      <c r="J544" s="44"/>
      <c r="K544" s="2"/>
      <c r="L544" s="157"/>
      <c r="M544" s="158"/>
      <c r="N544" s="157"/>
      <c r="O544" s="159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2"/>
      <c r="AU544" s="2"/>
      <c r="AV544" s="2"/>
      <c r="AW544" s="2"/>
    </row>
    <row r="545" spans="1:49" s="50" customFormat="1" x14ac:dyDescent="0.2">
      <c r="A545" s="1"/>
      <c r="B545" s="113"/>
      <c r="C545" s="219"/>
      <c r="D545" s="114"/>
      <c r="E545" s="165"/>
      <c r="F545" s="175"/>
      <c r="G545" s="115"/>
      <c r="H545" s="197"/>
      <c r="J545" s="44"/>
      <c r="K545" s="2"/>
      <c r="L545" s="157"/>
      <c r="M545" s="158"/>
      <c r="N545" s="157"/>
      <c r="O545" s="159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2"/>
      <c r="AU545" s="2"/>
      <c r="AV545" s="2"/>
      <c r="AW545" s="2"/>
    </row>
    <row r="546" spans="1:49" s="50" customFormat="1" x14ac:dyDescent="0.2">
      <c r="A546" s="1"/>
      <c r="B546" s="113"/>
      <c r="C546" s="219"/>
      <c r="D546" s="114"/>
      <c r="E546" s="165"/>
      <c r="F546" s="175"/>
      <c r="G546" s="115"/>
      <c r="H546" s="197"/>
      <c r="J546" s="44"/>
      <c r="K546" s="2"/>
      <c r="L546" s="157"/>
      <c r="M546" s="158"/>
      <c r="N546" s="157"/>
      <c r="O546" s="159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2"/>
      <c r="AU546" s="2"/>
      <c r="AV546" s="2"/>
      <c r="AW546" s="2"/>
    </row>
    <row r="547" spans="1:49" s="50" customFormat="1" x14ac:dyDescent="0.2">
      <c r="A547" s="1"/>
      <c r="B547" s="113"/>
      <c r="C547" s="219"/>
      <c r="D547" s="114"/>
      <c r="E547" s="165"/>
      <c r="F547" s="175"/>
      <c r="G547" s="115"/>
      <c r="H547" s="197"/>
      <c r="J547" s="44"/>
      <c r="K547" s="2"/>
      <c r="L547" s="157"/>
      <c r="M547" s="158"/>
      <c r="N547" s="157"/>
      <c r="O547" s="159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2"/>
      <c r="AU547" s="2"/>
      <c r="AV547" s="2"/>
      <c r="AW547" s="2"/>
    </row>
    <row r="548" spans="1:49" s="50" customFormat="1" x14ac:dyDescent="0.2">
      <c r="A548" s="1"/>
      <c r="B548" s="113"/>
      <c r="C548" s="219"/>
      <c r="D548" s="114"/>
      <c r="E548" s="165"/>
      <c r="F548" s="175"/>
      <c r="G548" s="115"/>
      <c r="H548" s="197"/>
      <c r="J548" s="44"/>
      <c r="K548" s="2"/>
      <c r="L548" s="157"/>
      <c r="M548" s="158"/>
      <c r="N548" s="157"/>
      <c r="O548" s="159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2"/>
      <c r="AU548" s="2"/>
      <c r="AV548" s="2"/>
      <c r="AW548" s="2"/>
    </row>
    <row r="549" spans="1:49" s="50" customFormat="1" x14ac:dyDescent="0.2">
      <c r="A549" s="1"/>
      <c r="B549" s="113"/>
      <c r="C549" s="219"/>
      <c r="D549" s="114"/>
      <c r="E549" s="165"/>
      <c r="F549" s="175"/>
      <c r="G549" s="115"/>
      <c r="H549" s="197"/>
      <c r="J549" s="44"/>
      <c r="K549" s="2"/>
      <c r="L549" s="157"/>
      <c r="M549" s="158"/>
      <c r="N549" s="157"/>
      <c r="O549" s="159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2"/>
      <c r="AU549" s="2"/>
      <c r="AV549" s="2"/>
      <c r="AW549" s="2"/>
    </row>
    <row r="550" spans="1:49" s="50" customFormat="1" x14ac:dyDescent="0.2">
      <c r="A550" s="1"/>
      <c r="B550" s="113"/>
      <c r="C550" s="219"/>
      <c r="D550" s="114"/>
      <c r="E550" s="165"/>
      <c r="F550" s="175"/>
      <c r="G550" s="115"/>
      <c r="H550" s="197"/>
      <c r="J550" s="44"/>
      <c r="K550" s="2"/>
      <c r="L550" s="157"/>
      <c r="M550" s="158"/>
      <c r="N550" s="157"/>
      <c r="O550" s="159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2"/>
      <c r="AU550" s="2"/>
      <c r="AV550" s="2"/>
      <c r="AW550" s="2"/>
    </row>
    <row r="551" spans="1:49" s="50" customFormat="1" x14ac:dyDescent="0.2">
      <c r="A551" s="1"/>
      <c r="B551" s="113"/>
      <c r="C551" s="219"/>
      <c r="D551" s="114"/>
      <c r="E551" s="165"/>
      <c r="F551" s="175"/>
      <c r="G551" s="115"/>
      <c r="H551" s="197"/>
      <c r="J551" s="44"/>
      <c r="K551" s="2"/>
      <c r="L551" s="157"/>
      <c r="M551" s="158"/>
      <c r="N551" s="157"/>
      <c r="O551" s="159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2"/>
      <c r="AU551" s="2"/>
      <c r="AV551" s="2"/>
      <c r="AW551" s="2"/>
    </row>
    <row r="552" spans="1:49" s="50" customFormat="1" x14ac:dyDescent="0.2">
      <c r="A552" s="1"/>
      <c r="B552" s="113"/>
      <c r="C552" s="219"/>
      <c r="D552" s="114"/>
      <c r="E552" s="165"/>
      <c r="F552" s="175"/>
      <c r="G552" s="115"/>
      <c r="H552" s="197"/>
      <c r="J552" s="44"/>
      <c r="K552" s="2"/>
      <c r="L552" s="157"/>
      <c r="M552" s="158"/>
      <c r="N552" s="157"/>
      <c r="O552" s="159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2"/>
      <c r="AU552" s="2"/>
      <c r="AV552" s="2"/>
      <c r="AW552" s="2"/>
    </row>
    <row r="553" spans="1:49" s="50" customFormat="1" x14ac:dyDescent="0.2">
      <c r="A553" s="1"/>
      <c r="B553" s="113"/>
      <c r="C553" s="219"/>
      <c r="D553" s="114"/>
      <c r="E553" s="165"/>
      <c r="F553" s="175"/>
      <c r="G553" s="115"/>
      <c r="H553" s="197"/>
      <c r="J553" s="44"/>
      <c r="K553" s="2"/>
      <c r="L553" s="157"/>
      <c r="M553" s="158"/>
      <c r="N553" s="157"/>
      <c r="O553" s="159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2"/>
      <c r="AU553" s="2"/>
      <c r="AV553" s="2"/>
      <c r="AW553" s="2"/>
    </row>
    <row r="554" spans="1:49" s="50" customFormat="1" x14ac:dyDescent="0.2">
      <c r="A554" s="1"/>
      <c r="B554" s="113"/>
      <c r="C554" s="219"/>
      <c r="D554" s="114"/>
      <c r="E554" s="165"/>
      <c r="F554" s="175"/>
      <c r="G554" s="115"/>
      <c r="H554" s="197"/>
      <c r="J554" s="44"/>
      <c r="K554" s="2"/>
      <c r="L554" s="157"/>
      <c r="M554" s="158"/>
      <c r="N554" s="157"/>
      <c r="O554" s="159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2"/>
      <c r="AU554" s="2"/>
      <c r="AV554" s="2"/>
      <c r="AW554" s="2"/>
    </row>
    <row r="555" spans="1:49" s="50" customFormat="1" x14ac:dyDescent="0.2">
      <c r="A555" s="1"/>
      <c r="B555" s="113"/>
      <c r="C555" s="219"/>
      <c r="D555" s="114"/>
      <c r="E555" s="165"/>
      <c r="F555" s="175"/>
      <c r="G555" s="115"/>
      <c r="H555" s="197"/>
      <c r="J555" s="44"/>
      <c r="K555" s="2"/>
      <c r="L555" s="157"/>
      <c r="M555" s="158"/>
      <c r="N555" s="157"/>
      <c r="O555" s="159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2"/>
      <c r="AU555" s="2"/>
      <c r="AV555" s="2"/>
      <c r="AW555" s="2"/>
    </row>
    <row r="556" spans="1:49" s="50" customFormat="1" x14ac:dyDescent="0.2">
      <c r="A556" s="1"/>
      <c r="B556" s="113"/>
      <c r="C556" s="219"/>
      <c r="D556" s="114"/>
      <c r="E556" s="165"/>
      <c r="F556" s="175"/>
      <c r="G556" s="115"/>
      <c r="H556" s="197"/>
      <c r="J556" s="44"/>
      <c r="K556" s="2"/>
      <c r="L556" s="157"/>
      <c r="M556" s="158"/>
      <c r="N556" s="157"/>
      <c r="O556" s="159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2"/>
      <c r="AU556" s="2"/>
      <c r="AV556" s="2"/>
      <c r="AW556" s="2"/>
    </row>
    <row r="557" spans="1:49" s="50" customFormat="1" x14ac:dyDescent="0.2">
      <c r="A557" s="1"/>
      <c r="B557" s="113"/>
      <c r="C557" s="219"/>
      <c r="D557" s="114"/>
      <c r="E557" s="165"/>
      <c r="F557" s="175"/>
      <c r="G557" s="115"/>
      <c r="H557" s="197"/>
      <c r="J557" s="44"/>
      <c r="K557" s="2"/>
      <c r="L557" s="157"/>
      <c r="M557" s="158"/>
      <c r="N557" s="157"/>
      <c r="O557" s="159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2"/>
      <c r="AU557" s="2"/>
      <c r="AV557" s="2"/>
      <c r="AW557" s="2"/>
    </row>
    <row r="558" spans="1:49" s="50" customFormat="1" x14ac:dyDescent="0.2">
      <c r="A558" s="1"/>
      <c r="B558" s="113"/>
      <c r="C558" s="219"/>
      <c r="D558" s="114"/>
      <c r="E558" s="165"/>
      <c r="F558" s="175"/>
      <c r="G558" s="115"/>
      <c r="H558" s="197"/>
      <c r="J558" s="44"/>
      <c r="K558" s="2"/>
      <c r="L558" s="157"/>
      <c r="M558" s="158"/>
      <c r="N558" s="157"/>
      <c r="O558" s="159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2"/>
      <c r="AU558" s="2"/>
      <c r="AV558" s="2"/>
      <c r="AW558" s="2"/>
    </row>
    <row r="559" spans="1:49" s="50" customFormat="1" x14ac:dyDescent="0.2">
      <c r="A559" s="1"/>
      <c r="B559" s="113"/>
      <c r="C559" s="219"/>
      <c r="D559" s="114"/>
      <c r="E559" s="165"/>
      <c r="F559" s="175"/>
      <c r="G559" s="115"/>
      <c r="H559" s="197"/>
      <c r="J559" s="44"/>
      <c r="K559" s="2"/>
      <c r="L559" s="157"/>
      <c r="M559" s="158"/>
      <c r="N559" s="157"/>
      <c r="O559" s="159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2"/>
      <c r="AU559" s="2"/>
      <c r="AV559" s="2"/>
      <c r="AW559" s="2"/>
    </row>
    <row r="560" spans="1:49" s="50" customFormat="1" x14ac:dyDescent="0.2">
      <c r="A560" s="1"/>
      <c r="B560" s="113"/>
      <c r="C560" s="219"/>
      <c r="D560" s="114"/>
      <c r="E560" s="165"/>
      <c r="F560" s="175"/>
      <c r="G560" s="115"/>
      <c r="H560" s="197"/>
      <c r="J560" s="44"/>
      <c r="K560" s="2"/>
      <c r="L560" s="157"/>
      <c r="M560" s="158"/>
      <c r="N560" s="157"/>
      <c r="O560" s="159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2"/>
      <c r="AU560" s="2"/>
      <c r="AV560" s="2"/>
      <c r="AW560" s="2"/>
    </row>
    <row r="561" spans="1:49" s="50" customFormat="1" x14ac:dyDescent="0.2">
      <c r="A561" s="1"/>
      <c r="B561" s="113"/>
      <c r="C561" s="219"/>
      <c r="D561" s="114"/>
      <c r="E561" s="165"/>
      <c r="F561" s="175"/>
      <c r="G561" s="115"/>
      <c r="H561" s="197"/>
      <c r="J561" s="44"/>
      <c r="K561" s="2"/>
      <c r="L561" s="157"/>
      <c r="M561" s="158"/>
      <c r="N561" s="157"/>
      <c r="O561" s="159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2"/>
      <c r="AU561" s="2"/>
      <c r="AV561" s="2"/>
      <c r="AW561" s="2"/>
    </row>
    <row r="562" spans="1:49" s="50" customFormat="1" x14ac:dyDescent="0.2">
      <c r="A562" s="1"/>
      <c r="B562" s="113"/>
      <c r="C562" s="219"/>
      <c r="D562" s="114"/>
      <c r="E562" s="165"/>
      <c r="F562" s="175"/>
      <c r="G562" s="115"/>
      <c r="H562" s="197"/>
      <c r="J562" s="44"/>
      <c r="K562" s="2"/>
      <c r="L562" s="157"/>
      <c r="M562" s="158"/>
      <c r="N562" s="157"/>
      <c r="O562" s="159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2"/>
      <c r="AU562" s="2"/>
      <c r="AV562" s="2"/>
      <c r="AW562" s="2"/>
    </row>
    <row r="563" spans="1:49" s="50" customFormat="1" x14ac:dyDescent="0.2">
      <c r="A563" s="1"/>
      <c r="B563" s="113"/>
      <c r="C563" s="219"/>
      <c r="D563" s="114"/>
      <c r="E563" s="165"/>
      <c r="F563" s="175"/>
      <c r="G563" s="115"/>
      <c r="H563" s="197"/>
      <c r="J563" s="44"/>
      <c r="K563" s="2"/>
      <c r="L563" s="157"/>
      <c r="M563" s="158"/>
      <c r="N563" s="157"/>
      <c r="O563" s="159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2"/>
      <c r="AU563" s="2"/>
      <c r="AV563" s="2"/>
      <c r="AW563" s="2"/>
    </row>
    <row r="564" spans="1:49" s="50" customFormat="1" x14ac:dyDescent="0.2">
      <c r="A564" s="1"/>
      <c r="B564" s="113"/>
      <c r="C564" s="219"/>
      <c r="D564" s="114"/>
      <c r="E564" s="165"/>
      <c r="F564" s="175"/>
      <c r="G564" s="115"/>
      <c r="H564" s="197"/>
      <c r="J564" s="44"/>
      <c r="K564" s="2"/>
      <c r="L564" s="157"/>
      <c r="M564" s="158"/>
      <c r="N564" s="157"/>
      <c r="O564" s="159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2"/>
      <c r="AU564" s="2"/>
      <c r="AV564" s="2"/>
      <c r="AW564" s="2"/>
    </row>
    <row r="565" spans="1:49" s="50" customFormat="1" x14ac:dyDescent="0.2">
      <c r="A565" s="1"/>
      <c r="B565" s="113"/>
      <c r="C565" s="219"/>
      <c r="D565" s="114"/>
      <c r="E565" s="165"/>
      <c r="F565" s="175"/>
      <c r="G565" s="115"/>
      <c r="H565" s="197"/>
      <c r="J565" s="44"/>
      <c r="K565" s="2"/>
      <c r="L565" s="157"/>
      <c r="M565" s="158"/>
      <c r="N565" s="157"/>
      <c r="O565" s="159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2"/>
      <c r="AU565" s="2"/>
      <c r="AV565" s="2"/>
      <c r="AW565" s="2"/>
    </row>
    <row r="566" spans="1:49" s="50" customFormat="1" x14ac:dyDescent="0.2">
      <c r="A566" s="1"/>
      <c r="B566" s="113"/>
      <c r="C566" s="219"/>
      <c r="D566" s="114"/>
      <c r="E566" s="165"/>
      <c r="F566" s="175"/>
      <c r="G566" s="115"/>
      <c r="H566" s="197"/>
      <c r="J566" s="44"/>
      <c r="K566" s="2"/>
      <c r="L566" s="157"/>
      <c r="M566" s="158"/>
      <c r="N566" s="157"/>
      <c r="O566" s="159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2"/>
      <c r="AU566" s="2"/>
      <c r="AV566" s="2"/>
      <c r="AW566" s="2"/>
    </row>
    <row r="567" spans="1:49" s="50" customFormat="1" x14ac:dyDescent="0.2">
      <c r="A567" s="1"/>
      <c r="B567" s="113"/>
      <c r="C567" s="219"/>
      <c r="D567" s="114"/>
      <c r="E567" s="165"/>
      <c r="F567" s="175"/>
      <c r="G567" s="115"/>
      <c r="H567" s="197"/>
      <c r="J567" s="44"/>
      <c r="K567" s="2"/>
      <c r="L567" s="157"/>
      <c r="M567" s="158"/>
      <c r="N567" s="157"/>
      <c r="O567" s="159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2"/>
      <c r="AU567" s="2"/>
      <c r="AV567" s="2"/>
      <c r="AW567" s="2"/>
    </row>
    <row r="568" spans="1:49" s="50" customFormat="1" x14ac:dyDescent="0.2">
      <c r="A568" s="1"/>
      <c r="B568" s="113"/>
      <c r="C568" s="219"/>
      <c r="D568" s="114"/>
      <c r="E568" s="165"/>
      <c r="F568" s="175"/>
      <c r="G568" s="115"/>
      <c r="H568" s="197"/>
      <c r="J568" s="44"/>
      <c r="K568" s="2"/>
      <c r="L568" s="157"/>
      <c r="M568" s="158"/>
      <c r="N568" s="157"/>
      <c r="O568" s="159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2"/>
      <c r="AU568" s="2"/>
      <c r="AV568" s="2"/>
      <c r="AW568" s="2"/>
    </row>
    <row r="569" spans="1:49" s="50" customFormat="1" x14ac:dyDescent="0.2">
      <c r="A569" s="1"/>
      <c r="B569" s="113"/>
      <c r="C569" s="219"/>
      <c r="D569" s="114"/>
      <c r="E569" s="165"/>
      <c r="F569" s="175"/>
      <c r="G569" s="115"/>
      <c r="H569" s="197"/>
      <c r="J569" s="44"/>
      <c r="K569" s="2"/>
      <c r="L569" s="157"/>
      <c r="M569" s="158"/>
      <c r="N569" s="157"/>
      <c r="O569" s="159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2"/>
      <c r="AU569" s="2"/>
      <c r="AV569" s="2"/>
      <c r="AW569" s="2"/>
    </row>
    <row r="570" spans="1:49" s="50" customFormat="1" x14ac:dyDescent="0.2">
      <c r="A570" s="1"/>
      <c r="B570" s="113"/>
      <c r="C570" s="219"/>
      <c r="D570" s="114"/>
      <c r="E570" s="165"/>
      <c r="F570" s="175"/>
      <c r="G570" s="115"/>
      <c r="H570" s="197"/>
      <c r="J570" s="44"/>
      <c r="K570" s="2"/>
      <c r="L570" s="157"/>
      <c r="M570" s="158"/>
      <c r="N570" s="157"/>
      <c r="O570" s="159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2"/>
      <c r="AU570" s="2"/>
      <c r="AV570" s="2"/>
      <c r="AW570" s="2"/>
    </row>
    <row r="571" spans="1:49" s="50" customFormat="1" x14ac:dyDescent="0.2">
      <c r="A571" s="1"/>
      <c r="B571" s="113"/>
      <c r="C571" s="219"/>
      <c r="D571" s="114"/>
      <c r="E571" s="165"/>
      <c r="F571" s="175"/>
      <c r="G571" s="115"/>
      <c r="H571" s="197"/>
      <c r="J571" s="44"/>
      <c r="K571" s="2"/>
      <c r="L571" s="157"/>
      <c r="M571" s="158"/>
      <c r="N571" s="157"/>
      <c r="O571" s="159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2"/>
      <c r="AU571" s="2"/>
      <c r="AV571" s="2"/>
      <c r="AW571" s="2"/>
    </row>
    <row r="572" spans="1:49" s="50" customFormat="1" x14ac:dyDescent="0.2">
      <c r="A572" s="1"/>
      <c r="B572" s="113"/>
      <c r="C572" s="219"/>
      <c r="D572" s="114"/>
      <c r="E572" s="165"/>
      <c r="F572" s="175"/>
      <c r="G572" s="115"/>
      <c r="H572" s="197"/>
      <c r="J572" s="44"/>
      <c r="K572" s="2"/>
      <c r="L572" s="157"/>
      <c r="M572" s="158"/>
      <c r="N572" s="157"/>
      <c r="O572" s="159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2"/>
      <c r="AU572" s="2"/>
      <c r="AV572" s="2"/>
      <c r="AW572" s="2"/>
    </row>
    <row r="573" spans="1:49" s="50" customFormat="1" x14ac:dyDescent="0.2">
      <c r="A573" s="1"/>
      <c r="B573" s="113"/>
      <c r="C573" s="219"/>
      <c r="D573" s="114"/>
      <c r="E573" s="165"/>
      <c r="F573" s="175"/>
      <c r="G573" s="115"/>
      <c r="H573" s="197"/>
      <c r="J573" s="44"/>
      <c r="K573" s="2"/>
      <c r="L573" s="157"/>
      <c r="M573" s="158"/>
      <c r="N573" s="157"/>
      <c r="O573" s="159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2"/>
      <c r="AU573" s="2"/>
      <c r="AV573" s="2"/>
      <c r="AW573" s="2"/>
    </row>
    <row r="574" spans="1:49" s="50" customFormat="1" x14ac:dyDescent="0.2">
      <c r="A574" s="1"/>
      <c r="B574" s="113"/>
      <c r="C574" s="219"/>
      <c r="D574" s="114"/>
      <c r="E574" s="165"/>
      <c r="F574" s="175"/>
      <c r="G574" s="115"/>
      <c r="H574" s="197"/>
      <c r="J574" s="44"/>
      <c r="K574" s="2"/>
      <c r="L574" s="157"/>
      <c r="M574" s="158"/>
      <c r="N574" s="157"/>
      <c r="O574" s="159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2"/>
      <c r="AU574" s="2"/>
      <c r="AV574" s="2"/>
      <c r="AW574" s="2"/>
    </row>
    <row r="575" spans="1:49" s="50" customFormat="1" x14ac:dyDescent="0.2">
      <c r="A575" s="1"/>
      <c r="B575" s="113"/>
      <c r="C575" s="219"/>
      <c r="D575" s="114"/>
      <c r="E575" s="165"/>
      <c r="F575" s="175"/>
      <c r="G575" s="115"/>
      <c r="H575" s="197"/>
      <c r="J575" s="44"/>
      <c r="K575" s="2"/>
      <c r="L575" s="157"/>
      <c r="M575" s="158"/>
      <c r="N575" s="157"/>
      <c r="O575" s="159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2"/>
      <c r="AU575" s="2"/>
      <c r="AV575" s="2"/>
      <c r="AW575" s="2"/>
    </row>
    <row r="576" spans="1:49" s="50" customFormat="1" x14ac:dyDescent="0.2">
      <c r="A576" s="1"/>
      <c r="B576" s="113"/>
      <c r="C576" s="219"/>
      <c r="D576" s="114"/>
      <c r="E576" s="165"/>
      <c r="F576" s="175"/>
      <c r="G576" s="115"/>
      <c r="H576" s="197"/>
      <c r="J576" s="44"/>
      <c r="K576" s="2"/>
      <c r="L576" s="157"/>
      <c r="M576" s="158"/>
      <c r="N576" s="157"/>
      <c r="O576" s="159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2"/>
      <c r="AU576" s="2"/>
      <c r="AV576" s="2"/>
      <c r="AW576" s="2"/>
    </row>
    <row r="577" spans="1:49" s="50" customFormat="1" x14ac:dyDescent="0.2">
      <c r="A577" s="1"/>
      <c r="B577" s="113"/>
      <c r="C577" s="219"/>
      <c r="D577" s="114"/>
      <c r="E577" s="165"/>
      <c r="F577" s="175"/>
      <c r="G577" s="115"/>
      <c r="H577" s="197"/>
      <c r="J577" s="44"/>
      <c r="K577" s="2"/>
      <c r="L577" s="157"/>
      <c r="M577" s="158"/>
      <c r="N577" s="157"/>
      <c r="O577" s="159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2"/>
      <c r="AU577" s="2"/>
      <c r="AV577" s="2"/>
      <c r="AW577" s="2"/>
    </row>
    <row r="578" spans="1:49" s="50" customFormat="1" x14ac:dyDescent="0.2">
      <c r="A578" s="1"/>
      <c r="B578" s="113"/>
      <c r="C578" s="219"/>
      <c r="D578" s="114"/>
      <c r="E578" s="165"/>
      <c r="F578" s="175"/>
      <c r="G578" s="115"/>
      <c r="H578" s="197"/>
      <c r="J578" s="44"/>
      <c r="K578" s="2"/>
      <c r="L578" s="157"/>
      <c r="M578" s="158"/>
      <c r="N578" s="157"/>
      <c r="O578" s="159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2"/>
      <c r="AU578" s="2"/>
      <c r="AV578" s="2"/>
      <c r="AW578" s="2"/>
    </row>
    <row r="579" spans="1:49" s="50" customFormat="1" x14ac:dyDescent="0.2">
      <c r="A579" s="1"/>
      <c r="B579" s="113"/>
      <c r="C579" s="219"/>
      <c r="D579" s="114"/>
      <c r="E579" s="165"/>
      <c r="F579" s="175"/>
      <c r="G579" s="115"/>
      <c r="H579" s="197"/>
      <c r="J579" s="44"/>
      <c r="K579" s="2"/>
      <c r="L579" s="157"/>
      <c r="M579" s="158"/>
      <c r="N579" s="157"/>
      <c r="O579" s="159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2"/>
      <c r="AU579" s="2"/>
      <c r="AV579" s="2"/>
      <c r="AW579" s="2"/>
    </row>
    <row r="580" spans="1:49" s="50" customFormat="1" x14ac:dyDescent="0.2">
      <c r="A580" s="1"/>
      <c r="B580" s="113"/>
      <c r="C580" s="219"/>
      <c r="D580" s="114"/>
      <c r="E580" s="165"/>
      <c r="F580" s="175"/>
      <c r="G580" s="115"/>
      <c r="H580" s="197"/>
      <c r="J580" s="44"/>
      <c r="K580" s="2"/>
      <c r="L580" s="157"/>
      <c r="M580" s="158"/>
      <c r="N580" s="157"/>
      <c r="O580" s="159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2"/>
      <c r="AU580" s="2"/>
      <c r="AV580" s="2"/>
      <c r="AW580" s="2"/>
    </row>
    <row r="581" spans="1:49" s="50" customFormat="1" x14ac:dyDescent="0.2">
      <c r="A581" s="1"/>
      <c r="B581" s="113"/>
      <c r="C581" s="219"/>
      <c r="D581" s="114"/>
      <c r="E581" s="165"/>
      <c r="F581" s="175"/>
      <c r="G581" s="115"/>
      <c r="H581" s="197"/>
      <c r="J581" s="44"/>
      <c r="K581" s="2"/>
      <c r="L581" s="157"/>
      <c r="M581" s="158"/>
      <c r="N581" s="157"/>
      <c r="O581" s="159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2"/>
      <c r="AU581" s="2"/>
      <c r="AV581" s="2"/>
      <c r="AW581" s="2"/>
    </row>
    <row r="582" spans="1:49" s="50" customFormat="1" x14ac:dyDescent="0.2">
      <c r="A582" s="1"/>
      <c r="B582" s="113"/>
      <c r="C582" s="219"/>
      <c r="D582" s="114"/>
      <c r="E582" s="165"/>
      <c r="F582" s="175"/>
      <c r="G582" s="115"/>
      <c r="H582" s="197"/>
      <c r="J582" s="44"/>
      <c r="K582" s="2"/>
      <c r="L582" s="157"/>
      <c r="M582" s="158"/>
      <c r="N582" s="157"/>
      <c r="O582" s="159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2"/>
      <c r="AU582" s="2"/>
      <c r="AV582" s="2"/>
      <c r="AW582" s="2"/>
    </row>
    <row r="583" spans="1:49" s="50" customFormat="1" x14ac:dyDescent="0.2">
      <c r="A583" s="1"/>
      <c r="B583" s="113"/>
      <c r="C583" s="219"/>
      <c r="D583" s="114"/>
      <c r="E583" s="165"/>
      <c r="F583" s="175"/>
      <c r="G583" s="115"/>
      <c r="H583" s="197"/>
      <c r="J583" s="44"/>
      <c r="K583" s="2"/>
      <c r="L583" s="157"/>
      <c r="M583" s="158"/>
      <c r="N583" s="157"/>
      <c r="O583" s="159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2"/>
      <c r="AU583" s="2"/>
      <c r="AV583" s="2"/>
      <c r="AW583" s="2"/>
    </row>
    <row r="584" spans="1:49" s="50" customFormat="1" x14ac:dyDescent="0.2">
      <c r="A584" s="1"/>
      <c r="B584" s="113"/>
      <c r="C584" s="219"/>
      <c r="D584" s="114"/>
      <c r="E584" s="165"/>
      <c r="F584" s="175"/>
      <c r="G584" s="115"/>
      <c r="H584" s="197"/>
      <c r="J584" s="44"/>
      <c r="K584" s="2"/>
      <c r="L584" s="157"/>
      <c r="M584" s="158"/>
      <c r="N584" s="157"/>
      <c r="O584" s="159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2"/>
      <c r="AU584" s="2"/>
      <c r="AV584" s="2"/>
      <c r="AW584" s="2"/>
    </row>
    <row r="585" spans="1:49" s="50" customFormat="1" x14ac:dyDescent="0.2">
      <c r="A585" s="1"/>
      <c r="B585" s="113"/>
      <c r="C585" s="219"/>
      <c r="D585" s="114"/>
      <c r="E585" s="165"/>
      <c r="F585" s="175"/>
      <c r="G585" s="115"/>
      <c r="H585" s="197"/>
      <c r="J585" s="44"/>
      <c r="K585" s="2"/>
      <c r="L585" s="157"/>
      <c r="M585" s="158"/>
      <c r="N585" s="157"/>
      <c r="O585" s="159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2"/>
      <c r="AU585" s="2"/>
      <c r="AV585" s="2"/>
      <c r="AW585" s="2"/>
    </row>
    <row r="586" spans="1:49" s="50" customFormat="1" x14ac:dyDescent="0.2">
      <c r="A586" s="1"/>
      <c r="B586" s="113"/>
      <c r="C586" s="219"/>
      <c r="D586" s="114"/>
      <c r="E586" s="165"/>
      <c r="F586" s="175"/>
      <c r="G586" s="115"/>
      <c r="H586" s="197"/>
      <c r="J586" s="44"/>
      <c r="K586" s="2"/>
      <c r="L586" s="157"/>
      <c r="M586" s="158"/>
      <c r="N586" s="157"/>
      <c r="O586" s="159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2"/>
      <c r="AU586" s="2"/>
      <c r="AV586" s="2"/>
      <c r="AW586" s="2"/>
    </row>
    <row r="587" spans="1:49" s="50" customFormat="1" x14ac:dyDescent="0.2">
      <c r="A587" s="1"/>
      <c r="B587" s="113"/>
      <c r="C587" s="219"/>
      <c r="D587" s="114"/>
      <c r="E587" s="165"/>
      <c r="F587" s="175"/>
      <c r="G587" s="115"/>
      <c r="H587" s="197"/>
      <c r="J587" s="44"/>
      <c r="K587" s="2"/>
      <c r="L587" s="157"/>
      <c r="M587" s="158"/>
      <c r="N587" s="157"/>
      <c r="O587" s="159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2"/>
      <c r="AU587" s="2"/>
      <c r="AV587" s="2"/>
      <c r="AW587" s="2"/>
    </row>
    <row r="588" spans="1:49" s="50" customFormat="1" x14ac:dyDescent="0.2">
      <c r="A588" s="1"/>
      <c r="B588" s="113"/>
      <c r="C588" s="219"/>
      <c r="D588" s="114"/>
      <c r="E588" s="165"/>
      <c r="F588" s="175"/>
      <c r="G588" s="115"/>
      <c r="H588" s="197"/>
      <c r="J588" s="44"/>
      <c r="K588" s="2"/>
      <c r="L588" s="157"/>
      <c r="M588" s="158"/>
      <c r="N588" s="157"/>
      <c r="O588" s="159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2"/>
      <c r="AU588" s="2"/>
      <c r="AV588" s="2"/>
      <c r="AW588" s="2"/>
    </row>
    <row r="589" spans="1:49" s="50" customFormat="1" x14ac:dyDescent="0.2">
      <c r="A589" s="1"/>
      <c r="B589" s="113"/>
      <c r="C589" s="219"/>
      <c r="D589" s="114"/>
      <c r="E589" s="165"/>
      <c r="F589" s="175"/>
      <c r="G589" s="115"/>
      <c r="H589" s="197"/>
      <c r="J589" s="44"/>
      <c r="K589" s="2"/>
      <c r="L589" s="157"/>
      <c r="M589" s="158"/>
      <c r="N589" s="157"/>
      <c r="O589" s="159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2"/>
      <c r="AU589" s="2"/>
      <c r="AV589" s="2"/>
      <c r="AW589" s="2"/>
    </row>
    <row r="590" spans="1:49" s="50" customFormat="1" x14ac:dyDescent="0.2">
      <c r="A590" s="1"/>
      <c r="B590" s="113"/>
      <c r="C590" s="219"/>
      <c r="D590" s="114"/>
      <c r="E590" s="165"/>
      <c r="F590" s="175"/>
      <c r="G590" s="115"/>
      <c r="H590" s="197"/>
      <c r="J590" s="44"/>
      <c r="K590" s="2"/>
      <c r="L590" s="157"/>
      <c r="M590" s="158"/>
      <c r="N590" s="157"/>
      <c r="O590" s="159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2"/>
      <c r="AU590" s="2"/>
      <c r="AV590" s="2"/>
      <c r="AW590" s="2"/>
    </row>
    <row r="591" spans="1:49" s="50" customFormat="1" x14ac:dyDescent="0.2">
      <c r="A591" s="1"/>
      <c r="B591" s="113"/>
      <c r="C591" s="219"/>
      <c r="D591" s="114"/>
      <c r="E591" s="165"/>
      <c r="F591" s="175"/>
      <c r="G591" s="115"/>
      <c r="H591" s="197"/>
      <c r="J591" s="44"/>
      <c r="K591" s="2"/>
      <c r="L591" s="157"/>
      <c r="M591" s="158"/>
      <c r="N591" s="157"/>
      <c r="O591" s="159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2"/>
      <c r="AU591" s="2"/>
      <c r="AV591" s="2"/>
      <c r="AW591" s="2"/>
    </row>
    <row r="592" spans="1:49" s="50" customFormat="1" x14ac:dyDescent="0.2">
      <c r="A592" s="1"/>
      <c r="B592" s="113"/>
      <c r="C592" s="219"/>
      <c r="D592" s="114"/>
      <c r="E592" s="165"/>
      <c r="F592" s="175"/>
      <c r="G592" s="115"/>
      <c r="H592" s="197"/>
      <c r="J592" s="44"/>
      <c r="K592" s="2"/>
      <c r="L592" s="157"/>
      <c r="M592" s="158"/>
      <c r="N592" s="157"/>
      <c r="O592" s="159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2"/>
      <c r="AU592" s="2"/>
      <c r="AV592" s="2"/>
      <c r="AW592" s="2"/>
    </row>
    <row r="593" spans="1:49" s="50" customFormat="1" x14ac:dyDescent="0.2">
      <c r="A593" s="1"/>
      <c r="B593" s="113"/>
      <c r="C593" s="219"/>
      <c r="D593" s="114"/>
      <c r="E593" s="165"/>
      <c r="F593" s="175"/>
      <c r="G593" s="115"/>
      <c r="H593" s="197"/>
      <c r="J593" s="44"/>
      <c r="K593" s="2"/>
      <c r="L593" s="157"/>
      <c r="M593" s="158"/>
      <c r="N593" s="157"/>
      <c r="O593" s="159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2"/>
      <c r="AU593" s="2"/>
      <c r="AV593" s="2"/>
      <c r="AW593" s="2"/>
    </row>
    <row r="594" spans="1:49" s="50" customFormat="1" x14ac:dyDescent="0.2">
      <c r="A594" s="1"/>
      <c r="B594" s="113"/>
      <c r="C594" s="219"/>
      <c r="D594" s="114"/>
      <c r="E594" s="165"/>
      <c r="F594" s="175"/>
      <c r="G594" s="115"/>
      <c r="H594" s="197"/>
      <c r="J594" s="44"/>
      <c r="K594" s="2"/>
      <c r="L594" s="157"/>
      <c r="M594" s="158"/>
      <c r="N594" s="157"/>
      <c r="O594" s="159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2"/>
      <c r="AU594" s="2"/>
      <c r="AV594" s="2"/>
      <c r="AW594" s="2"/>
    </row>
    <row r="595" spans="1:49" s="50" customFormat="1" x14ac:dyDescent="0.2">
      <c r="A595" s="1"/>
      <c r="B595" s="113"/>
      <c r="C595" s="219"/>
      <c r="D595" s="114"/>
      <c r="E595" s="165"/>
      <c r="F595" s="175"/>
      <c r="G595" s="115"/>
      <c r="H595" s="197"/>
      <c r="J595" s="44"/>
      <c r="K595" s="2"/>
      <c r="L595" s="157"/>
      <c r="M595" s="158"/>
      <c r="N595" s="157"/>
      <c r="O595" s="159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2"/>
      <c r="AU595" s="2"/>
      <c r="AV595" s="2"/>
      <c r="AW595" s="2"/>
    </row>
    <row r="596" spans="1:49" s="50" customFormat="1" x14ac:dyDescent="0.2">
      <c r="A596" s="1"/>
      <c r="B596" s="113"/>
      <c r="C596" s="219"/>
      <c r="D596" s="114"/>
      <c r="E596" s="165"/>
      <c r="F596" s="175"/>
      <c r="G596" s="115"/>
      <c r="H596" s="197"/>
      <c r="J596" s="44"/>
      <c r="K596" s="2"/>
      <c r="L596" s="157"/>
      <c r="M596" s="158"/>
      <c r="N596" s="157"/>
      <c r="O596" s="159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2"/>
      <c r="AU596" s="2"/>
      <c r="AV596" s="2"/>
      <c r="AW596" s="2"/>
    </row>
    <row r="597" spans="1:49" s="50" customFormat="1" x14ac:dyDescent="0.2">
      <c r="A597" s="1"/>
      <c r="B597" s="113"/>
      <c r="C597" s="219"/>
      <c r="D597" s="114"/>
      <c r="E597" s="165"/>
      <c r="F597" s="175"/>
      <c r="G597" s="115"/>
      <c r="H597" s="197"/>
      <c r="J597" s="44"/>
      <c r="K597" s="2"/>
      <c r="L597" s="157"/>
      <c r="M597" s="158"/>
      <c r="N597" s="157"/>
      <c r="O597" s="159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2"/>
      <c r="AU597" s="2"/>
      <c r="AV597" s="2"/>
      <c r="AW597" s="2"/>
    </row>
    <row r="598" spans="1:49" s="50" customFormat="1" x14ac:dyDescent="0.2">
      <c r="A598" s="1"/>
      <c r="B598" s="113"/>
      <c r="C598" s="219"/>
      <c r="D598" s="114"/>
      <c r="E598" s="165"/>
      <c r="F598" s="175"/>
      <c r="G598" s="115"/>
      <c r="H598" s="197"/>
      <c r="J598" s="44"/>
      <c r="K598" s="2"/>
      <c r="L598" s="157"/>
      <c r="M598" s="158"/>
      <c r="N598" s="157"/>
      <c r="O598" s="159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2"/>
      <c r="AU598" s="2"/>
      <c r="AV598" s="2"/>
      <c r="AW598" s="2"/>
    </row>
    <row r="599" spans="1:49" s="50" customFormat="1" x14ac:dyDescent="0.2">
      <c r="A599" s="1"/>
      <c r="B599" s="113"/>
      <c r="C599" s="219"/>
      <c r="D599" s="114"/>
      <c r="E599" s="165"/>
      <c r="F599" s="175"/>
      <c r="G599" s="115"/>
      <c r="H599" s="197"/>
      <c r="J599" s="44"/>
      <c r="K599" s="2"/>
      <c r="L599" s="157"/>
      <c r="M599" s="158"/>
      <c r="N599" s="157"/>
      <c r="O599" s="159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2"/>
      <c r="AU599" s="2"/>
      <c r="AV599" s="2"/>
      <c r="AW599" s="2"/>
    </row>
    <row r="600" spans="1:49" s="50" customFormat="1" x14ac:dyDescent="0.2">
      <c r="A600" s="1"/>
      <c r="B600" s="113"/>
      <c r="C600" s="219"/>
      <c r="D600" s="114"/>
      <c r="E600" s="165"/>
      <c r="F600" s="175"/>
      <c r="G600" s="115"/>
      <c r="H600" s="197"/>
      <c r="J600" s="44"/>
      <c r="K600" s="2"/>
      <c r="L600" s="157"/>
      <c r="M600" s="158"/>
      <c r="N600" s="157"/>
      <c r="O600" s="159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2"/>
      <c r="AU600" s="2"/>
      <c r="AV600" s="2"/>
      <c r="AW600" s="2"/>
    </row>
    <row r="601" spans="1:49" s="50" customFormat="1" x14ac:dyDescent="0.2">
      <c r="A601" s="1"/>
      <c r="B601" s="113"/>
      <c r="C601" s="219"/>
      <c r="D601" s="114"/>
      <c r="E601" s="165"/>
      <c r="F601" s="175"/>
      <c r="G601" s="115"/>
      <c r="H601" s="197"/>
      <c r="J601" s="44"/>
      <c r="K601" s="2"/>
      <c r="L601" s="157"/>
      <c r="M601" s="158"/>
      <c r="N601" s="157"/>
      <c r="O601" s="159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2"/>
      <c r="AU601" s="2"/>
      <c r="AV601" s="2"/>
      <c r="AW601" s="2"/>
    </row>
    <row r="602" spans="1:49" s="50" customFormat="1" x14ac:dyDescent="0.2">
      <c r="A602" s="1"/>
      <c r="B602" s="113"/>
      <c r="C602" s="219"/>
      <c r="D602" s="114"/>
      <c r="E602" s="165"/>
      <c r="F602" s="175"/>
      <c r="G602" s="115"/>
      <c r="H602" s="197"/>
      <c r="J602" s="44"/>
      <c r="K602" s="2"/>
      <c r="L602" s="157"/>
      <c r="M602" s="158"/>
      <c r="N602" s="157"/>
      <c r="O602" s="159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2"/>
      <c r="AU602" s="2"/>
      <c r="AV602" s="2"/>
      <c r="AW602" s="2"/>
    </row>
    <row r="603" spans="1:49" s="50" customFormat="1" x14ac:dyDescent="0.2">
      <c r="A603" s="1"/>
      <c r="B603" s="113"/>
      <c r="C603" s="219"/>
      <c r="D603" s="114"/>
      <c r="E603" s="165"/>
      <c r="F603" s="175"/>
      <c r="G603" s="115"/>
      <c r="H603" s="197"/>
      <c r="J603" s="44"/>
      <c r="K603" s="2"/>
      <c r="L603" s="157"/>
      <c r="M603" s="158"/>
      <c r="N603" s="157"/>
      <c r="O603" s="159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2"/>
      <c r="AU603" s="2"/>
      <c r="AV603" s="2"/>
      <c r="AW603" s="2"/>
    </row>
    <row r="604" spans="1:49" s="50" customFormat="1" x14ac:dyDescent="0.2">
      <c r="A604" s="1"/>
      <c r="B604" s="113"/>
      <c r="C604" s="219"/>
      <c r="D604" s="114"/>
      <c r="E604" s="165"/>
      <c r="F604" s="175"/>
      <c r="G604" s="115"/>
      <c r="H604" s="197"/>
      <c r="J604" s="44"/>
      <c r="K604" s="2"/>
      <c r="L604" s="157"/>
      <c r="M604" s="158"/>
      <c r="N604" s="157"/>
      <c r="O604" s="159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2"/>
      <c r="AU604" s="2"/>
      <c r="AV604" s="2"/>
      <c r="AW604" s="2"/>
    </row>
    <row r="605" spans="1:49" s="50" customFormat="1" x14ac:dyDescent="0.2">
      <c r="A605" s="1"/>
      <c r="B605" s="113"/>
      <c r="C605" s="219"/>
      <c r="D605" s="114"/>
      <c r="E605" s="165"/>
      <c r="F605" s="175"/>
      <c r="G605" s="115"/>
      <c r="H605" s="197"/>
      <c r="J605" s="44"/>
      <c r="K605" s="2"/>
      <c r="L605" s="157"/>
      <c r="M605" s="158"/>
      <c r="N605" s="157"/>
      <c r="O605" s="159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2"/>
      <c r="AU605" s="2"/>
      <c r="AV605" s="2"/>
      <c r="AW605" s="2"/>
    </row>
    <row r="606" spans="1:49" s="50" customFormat="1" x14ac:dyDescent="0.2">
      <c r="A606" s="1"/>
      <c r="B606" s="113"/>
      <c r="C606" s="219"/>
      <c r="D606" s="114"/>
      <c r="E606" s="165"/>
      <c r="F606" s="175"/>
      <c r="G606" s="115"/>
      <c r="H606" s="197"/>
      <c r="J606" s="44"/>
      <c r="K606" s="2"/>
      <c r="L606" s="157"/>
      <c r="M606" s="158"/>
      <c r="N606" s="157"/>
      <c r="O606" s="159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2"/>
      <c r="AU606" s="2"/>
      <c r="AV606" s="2"/>
      <c r="AW606" s="2"/>
    </row>
    <row r="607" spans="1:49" s="50" customFormat="1" x14ac:dyDescent="0.2">
      <c r="A607" s="1"/>
      <c r="B607" s="113"/>
      <c r="C607" s="219"/>
      <c r="D607" s="114"/>
      <c r="E607" s="165"/>
      <c r="F607" s="175"/>
      <c r="G607" s="115"/>
      <c r="H607" s="197"/>
      <c r="J607" s="44"/>
      <c r="K607" s="2"/>
      <c r="L607" s="157"/>
      <c r="M607" s="158"/>
      <c r="N607" s="157"/>
      <c r="O607" s="159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2"/>
      <c r="AU607" s="2"/>
      <c r="AV607" s="2"/>
      <c r="AW607" s="2"/>
    </row>
    <row r="608" spans="1:49" s="50" customFormat="1" x14ac:dyDescent="0.2">
      <c r="A608" s="1"/>
      <c r="B608" s="113"/>
      <c r="C608" s="219"/>
      <c r="D608" s="114"/>
      <c r="E608" s="165"/>
      <c r="F608" s="175"/>
      <c r="G608" s="115"/>
      <c r="H608" s="197"/>
      <c r="J608" s="44"/>
      <c r="K608" s="2"/>
      <c r="L608" s="157"/>
      <c r="M608" s="158"/>
      <c r="N608" s="157"/>
      <c r="O608" s="159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2"/>
      <c r="AU608" s="2"/>
      <c r="AV608" s="2"/>
      <c r="AW608" s="2"/>
    </row>
    <row r="609" spans="1:49" s="50" customFormat="1" x14ac:dyDescent="0.2">
      <c r="A609" s="1"/>
      <c r="B609" s="113"/>
      <c r="C609" s="219"/>
      <c r="D609" s="114"/>
      <c r="E609" s="165"/>
      <c r="F609" s="175"/>
      <c r="G609" s="115"/>
      <c r="H609" s="197"/>
      <c r="J609" s="44"/>
      <c r="K609" s="2"/>
      <c r="L609" s="157"/>
      <c r="M609" s="158"/>
      <c r="N609" s="157"/>
      <c r="O609" s="159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2"/>
      <c r="AU609" s="2"/>
      <c r="AV609" s="2"/>
      <c r="AW609" s="2"/>
    </row>
    <row r="610" spans="1:49" s="50" customFormat="1" x14ac:dyDescent="0.2">
      <c r="A610" s="1"/>
      <c r="B610" s="113"/>
      <c r="C610" s="219"/>
      <c r="D610" s="114"/>
      <c r="E610" s="165"/>
      <c r="F610" s="175"/>
      <c r="G610" s="115"/>
      <c r="H610" s="197"/>
      <c r="J610" s="44"/>
      <c r="K610" s="2"/>
      <c r="L610" s="157"/>
      <c r="M610" s="158"/>
      <c r="N610" s="157"/>
      <c r="O610" s="159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2"/>
      <c r="AU610" s="2"/>
      <c r="AV610" s="2"/>
      <c r="AW610" s="2"/>
    </row>
    <row r="611" spans="1:49" s="50" customFormat="1" x14ac:dyDescent="0.2">
      <c r="A611" s="1"/>
      <c r="B611" s="113"/>
      <c r="C611" s="219"/>
      <c r="D611" s="114"/>
      <c r="E611" s="165"/>
      <c r="F611" s="175"/>
      <c r="G611" s="115"/>
      <c r="H611" s="197"/>
      <c r="J611" s="44"/>
      <c r="K611" s="2"/>
      <c r="L611" s="157"/>
      <c r="M611" s="158"/>
      <c r="N611" s="157"/>
      <c r="O611" s="159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2"/>
      <c r="AU611" s="2"/>
      <c r="AV611" s="2"/>
      <c r="AW611" s="2"/>
    </row>
    <row r="612" spans="1:49" s="50" customFormat="1" x14ac:dyDescent="0.2">
      <c r="A612" s="1"/>
      <c r="B612" s="113"/>
      <c r="C612" s="219"/>
      <c r="D612" s="114"/>
      <c r="E612" s="165"/>
      <c r="F612" s="175"/>
      <c r="G612" s="115"/>
      <c r="H612" s="197"/>
      <c r="J612" s="44"/>
      <c r="K612" s="2"/>
      <c r="L612" s="157"/>
      <c r="M612" s="158"/>
      <c r="N612" s="157"/>
      <c r="O612" s="159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2"/>
      <c r="AU612" s="2"/>
      <c r="AV612" s="2"/>
      <c r="AW612" s="2"/>
    </row>
    <row r="613" spans="1:49" s="50" customFormat="1" x14ac:dyDescent="0.2">
      <c r="A613" s="1"/>
      <c r="B613" s="113"/>
      <c r="C613" s="219"/>
      <c r="D613" s="114"/>
      <c r="E613" s="165"/>
      <c r="F613" s="175"/>
      <c r="G613" s="115"/>
      <c r="H613" s="197"/>
      <c r="J613" s="44"/>
      <c r="K613" s="2"/>
      <c r="L613" s="157"/>
      <c r="M613" s="158"/>
      <c r="N613" s="157"/>
      <c r="O613" s="159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2"/>
      <c r="AU613" s="2"/>
      <c r="AV613" s="2"/>
      <c r="AW613" s="2"/>
    </row>
    <row r="614" spans="1:49" s="50" customFormat="1" x14ac:dyDescent="0.2">
      <c r="A614" s="1"/>
      <c r="B614" s="113"/>
      <c r="C614" s="219"/>
      <c r="D614" s="114"/>
      <c r="E614" s="165"/>
      <c r="F614" s="175"/>
      <c r="G614" s="115"/>
      <c r="H614" s="197"/>
      <c r="J614" s="44"/>
      <c r="K614" s="2"/>
      <c r="L614" s="157"/>
      <c r="M614" s="158"/>
      <c r="N614" s="157"/>
      <c r="O614" s="159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2"/>
      <c r="AU614" s="2"/>
      <c r="AV614" s="2"/>
      <c r="AW614" s="2"/>
    </row>
    <row r="615" spans="1:49" s="50" customFormat="1" x14ac:dyDescent="0.2">
      <c r="A615" s="1"/>
      <c r="B615" s="113"/>
      <c r="C615" s="219"/>
      <c r="D615" s="114"/>
      <c r="E615" s="165"/>
      <c r="F615" s="175"/>
      <c r="G615" s="115"/>
      <c r="H615" s="197"/>
      <c r="J615" s="44"/>
      <c r="K615" s="2"/>
      <c r="L615" s="157"/>
      <c r="M615" s="158"/>
      <c r="N615" s="157"/>
      <c r="O615" s="159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2"/>
      <c r="AU615" s="2"/>
      <c r="AV615" s="2"/>
      <c r="AW615" s="2"/>
    </row>
    <row r="616" spans="1:49" s="50" customFormat="1" x14ac:dyDescent="0.2">
      <c r="A616" s="1"/>
      <c r="B616" s="113"/>
      <c r="C616" s="219"/>
      <c r="D616" s="114"/>
      <c r="E616" s="165"/>
      <c r="F616" s="175"/>
      <c r="G616" s="115"/>
      <c r="H616" s="197"/>
      <c r="J616" s="44"/>
      <c r="K616" s="2"/>
      <c r="L616" s="157"/>
      <c r="M616" s="158"/>
      <c r="N616" s="157"/>
      <c r="O616" s="159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2"/>
      <c r="AU616" s="2"/>
      <c r="AV616" s="2"/>
      <c r="AW616" s="2"/>
    </row>
    <row r="617" spans="1:49" s="50" customFormat="1" x14ac:dyDescent="0.2">
      <c r="A617" s="1"/>
      <c r="B617" s="113"/>
      <c r="C617" s="219"/>
      <c r="D617" s="114"/>
      <c r="E617" s="165"/>
      <c r="F617" s="175"/>
      <c r="G617" s="115"/>
      <c r="H617" s="197"/>
      <c r="J617" s="44"/>
      <c r="K617" s="2"/>
      <c r="L617" s="157"/>
      <c r="M617" s="158"/>
      <c r="N617" s="157"/>
      <c r="O617" s="159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2"/>
      <c r="AU617" s="2"/>
      <c r="AV617" s="2"/>
      <c r="AW617" s="2"/>
    </row>
    <row r="618" spans="1:49" s="50" customFormat="1" x14ac:dyDescent="0.2">
      <c r="A618" s="1"/>
      <c r="B618" s="113"/>
      <c r="C618" s="219"/>
      <c r="D618" s="114"/>
      <c r="E618" s="165"/>
      <c r="F618" s="175"/>
      <c r="G618" s="115"/>
      <c r="H618" s="197"/>
      <c r="J618" s="44"/>
      <c r="K618" s="2"/>
      <c r="L618" s="157"/>
      <c r="M618" s="158"/>
      <c r="N618" s="157"/>
      <c r="O618" s="159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2"/>
      <c r="AU618" s="2"/>
      <c r="AV618" s="2"/>
      <c r="AW618" s="2"/>
    </row>
    <row r="619" spans="1:49" s="50" customFormat="1" x14ac:dyDescent="0.2">
      <c r="A619" s="1"/>
      <c r="B619" s="113"/>
      <c r="C619" s="219"/>
      <c r="D619" s="114"/>
      <c r="E619" s="165"/>
      <c r="F619" s="175"/>
      <c r="G619" s="115"/>
      <c r="H619" s="197"/>
      <c r="J619" s="44"/>
      <c r="K619" s="2"/>
      <c r="L619" s="157"/>
      <c r="M619" s="158"/>
      <c r="N619" s="157"/>
      <c r="O619" s="159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2"/>
      <c r="AU619" s="2"/>
      <c r="AV619" s="2"/>
      <c r="AW619" s="2"/>
    </row>
    <row r="620" spans="1:49" s="50" customFormat="1" x14ac:dyDescent="0.2">
      <c r="A620" s="1"/>
      <c r="B620" s="113"/>
      <c r="C620" s="219"/>
      <c r="D620" s="114"/>
      <c r="E620" s="165"/>
      <c r="F620" s="175"/>
      <c r="G620" s="115"/>
      <c r="H620" s="197"/>
      <c r="J620" s="44"/>
      <c r="K620" s="2"/>
      <c r="L620" s="157"/>
      <c r="M620" s="158"/>
      <c r="N620" s="157"/>
      <c r="O620" s="159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2"/>
      <c r="AU620" s="2"/>
      <c r="AV620" s="2"/>
      <c r="AW620" s="2"/>
    </row>
    <row r="621" spans="1:49" s="50" customFormat="1" x14ac:dyDescent="0.2">
      <c r="A621" s="1"/>
      <c r="B621" s="113"/>
      <c r="C621" s="219"/>
      <c r="D621" s="114"/>
      <c r="E621" s="165"/>
      <c r="F621" s="175"/>
      <c r="G621" s="115"/>
      <c r="H621" s="197"/>
      <c r="J621" s="44"/>
      <c r="K621" s="2"/>
      <c r="L621" s="157"/>
      <c r="M621" s="158"/>
      <c r="N621" s="157"/>
      <c r="O621" s="159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2"/>
      <c r="AU621" s="2"/>
      <c r="AV621" s="2"/>
      <c r="AW621" s="2"/>
    </row>
    <row r="622" spans="1:49" s="50" customFormat="1" x14ac:dyDescent="0.2">
      <c r="A622" s="1"/>
      <c r="B622" s="113"/>
      <c r="C622" s="219"/>
      <c r="D622" s="114"/>
      <c r="E622" s="165"/>
      <c r="F622" s="175"/>
      <c r="G622" s="115"/>
      <c r="H622" s="197"/>
      <c r="J622" s="44"/>
      <c r="K622" s="2"/>
      <c r="L622" s="157"/>
      <c r="M622" s="158"/>
      <c r="N622" s="157"/>
      <c r="O622" s="159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2"/>
      <c r="AU622" s="2"/>
      <c r="AV622" s="2"/>
      <c r="AW622" s="2"/>
    </row>
    <row r="623" spans="1:49" s="50" customFormat="1" x14ac:dyDescent="0.2">
      <c r="A623" s="1"/>
      <c r="B623" s="113"/>
      <c r="C623" s="219"/>
      <c r="D623" s="114"/>
      <c r="E623" s="165"/>
      <c r="F623" s="175"/>
      <c r="G623" s="115"/>
      <c r="H623" s="197"/>
      <c r="J623" s="44"/>
      <c r="K623" s="2"/>
      <c r="L623" s="157"/>
      <c r="M623" s="158"/>
      <c r="N623" s="157"/>
      <c r="O623" s="159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2"/>
      <c r="AU623" s="2"/>
      <c r="AV623" s="2"/>
      <c r="AW623" s="2"/>
    </row>
    <row r="624" spans="1:49" s="50" customFormat="1" x14ac:dyDescent="0.2">
      <c r="A624" s="1"/>
      <c r="B624" s="113"/>
      <c r="C624" s="219"/>
      <c r="D624" s="114"/>
      <c r="E624" s="165"/>
      <c r="F624" s="175"/>
      <c r="G624" s="115"/>
      <c r="H624" s="197"/>
      <c r="J624" s="44"/>
      <c r="K624" s="2"/>
      <c r="L624" s="157"/>
      <c r="M624" s="158"/>
      <c r="N624" s="157"/>
      <c r="O624" s="159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2"/>
      <c r="AU624" s="2"/>
      <c r="AV624" s="2"/>
      <c r="AW624" s="2"/>
    </row>
    <row r="625" spans="1:49" s="50" customFormat="1" x14ac:dyDescent="0.2">
      <c r="A625" s="1"/>
      <c r="B625" s="113"/>
      <c r="C625" s="219"/>
      <c r="D625" s="114"/>
      <c r="E625" s="165"/>
      <c r="F625" s="175"/>
      <c r="G625" s="115"/>
      <c r="H625" s="197"/>
      <c r="J625" s="44"/>
      <c r="K625" s="2"/>
      <c r="L625" s="157"/>
      <c r="M625" s="158"/>
      <c r="N625" s="157"/>
      <c r="O625" s="159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2"/>
      <c r="AU625" s="2"/>
      <c r="AV625" s="2"/>
      <c r="AW625" s="2"/>
    </row>
    <row r="626" spans="1:49" s="50" customFormat="1" x14ac:dyDescent="0.2">
      <c r="A626" s="1"/>
      <c r="B626" s="113"/>
      <c r="C626" s="219"/>
      <c r="D626" s="114"/>
      <c r="E626" s="165"/>
      <c r="F626" s="175"/>
      <c r="G626" s="115"/>
      <c r="H626" s="197"/>
      <c r="J626" s="44"/>
      <c r="K626" s="2"/>
      <c r="L626" s="157"/>
      <c r="M626" s="158"/>
      <c r="N626" s="157"/>
      <c r="O626" s="159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2"/>
      <c r="AU626" s="2"/>
      <c r="AV626" s="2"/>
      <c r="AW626" s="2"/>
    </row>
    <row r="627" spans="1:49" s="50" customFormat="1" x14ac:dyDescent="0.2">
      <c r="A627" s="1"/>
      <c r="B627" s="113"/>
      <c r="C627" s="219"/>
      <c r="D627" s="114"/>
      <c r="E627" s="165"/>
      <c r="F627" s="175"/>
      <c r="G627" s="115"/>
      <c r="H627" s="197"/>
      <c r="J627" s="44"/>
      <c r="K627" s="2"/>
      <c r="L627" s="157"/>
      <c r="M627" s="158"/>
      <c r="N627" s="157"/>
      <c r="O627" s="159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2"/>
      <c r="AU627" s="2"/>
      <c r="AV627" s="2"/>
      <c r="AW627" s="2"/>
    </row>
    <row r="628" spans="1:49" s="50" customFormat="1" x14ac:dyDescent="0.2">
      <c r="A628" s="1"/>
      <c r="B628" s="113"/>
      <c r="C628" s="219"/>
      <c r="D628" s="114"/>
      <c r="E628" s="165"/>
      <c r="F628" s="175"/>
      <c r="G628" s="115"/>
      <c r="H628" s="197"/>
      <c r="J628" s="44"/>
      <c r="K628" s="2"/>
      <c r="L628" s="157"/>
      <c r="M628" s="158"/>
      <c r="N628" s="157"/>
      <c r="O628" s="159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2"/>
      <c r="AU628" s="2"/>
      <c r="AV628" s="2"/>
      <c r="AW628" s="2"/>
    </row>
    <row r="629" spans="1:49" s="50" customFormat="1" x14ac:dyDescent="0.2">
      <c r="A629" s="1"/>
      <c r="B629" s="113"/>
      <c r="C629" s="219"/>
      <c r="D629" s="114"/>
      <c r="E629" s="165"/>
      <c r="F629" s="175"/>
      <c r="G629" s="115"/>
      <c r="H629" s="197"/>
      <c r="J629" s="44"/>
      <c r="K629" s="2"/>
      <c r="L629" s="157"/>
      <c r="M629" s="158"/>
      <c r="N629" s="157"/>
      <c r="O629" s="159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2"/>
      <c r="AU629" s="2"/>
      <c r="AV629" s="2"/>
      <c r="AW629" s="2"/>
    </row>
    <row r="630" spans="1:49" s="50" customFormat="1" x14ac:dyDescent="0.2">
      <c r="A630" s="1"/>
      <c r="B630" s="113"/>
      <c r="C630" s="219"/>
      <c r="D630" s="114"/>
      <c r="E630" s="165"/>
      <c r="F630" s="175"/>
      <c r="G630" s="115"/>
      <c r="H630" s="197"/>
      <c r="J630" s="44"/>
      <c r="K630" s="2"/>
      <c r="L630" s="157"/>
      <c r="M630" s="158"/>
      <c r="N630" s="157"/>
      <c r="O630" s="159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2"/>
      <c r="AU630" s="2"/>
      <c r="AV630" s="2"/>
      <c r="AW630" s="2"/>
    </row>
    <row r="631" spans="1:49" s="50" customFormat="1" x14ac:dyDescent="0.2">
      <c r="A631" s="1"/>
      <c r="B631" s="113"/>
      <c r="C631" s="219"/>
      <c r="D631" s="114"/>
      <c r="E631" s="165"/>
      <c r="F631" s="175"/>
      <c r="G631" s="115"/>
      <c r="H631" s="197"/>
      <c r="J631" s="44"/>
      <c r="K631" s="2"/>
      <c r="L631" s="157"/>
      <c r="M631" s="158"/>
      <c r="N631" s="157"/>
      <c r="O631" s="159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2"/>
      <c r="AU631" s="2"/>
      <c r="AV631" s="2"/>
      <c r="AW631" s="2"/>
    </row>
    <row r="632" spans="1:49" s="50" customFormat="1" x14ac:dyDescent="0.2">
      <c r="A632" s="1"/>
      <c r="B632" s="113"/>
      <c r="C632" s="219"/>
      <c r="D632" s="114"/>
      <c r="E632" s="165"/>
      <c r="F632" s="175"/>
      <c r="G632" s="115"/>
      <c r="H632" s="197"/>
      <c r="J632" s="44"/>
      <c r="K632" s="2"/>
      <c r="L632" s="157"/>
      <c r="M632" s="158"/>
      <c r="N632" s="157"/>
      <c r="O632" s="159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2"/>
      <c r="AU632" s="2"/>
      <c r="AV632" s="2"/>
      <c r="AW632" s="2"/>
    </row>
    <row r="633" spans="1:49" s="50" customFormat="1" x14ac:dyDescent="0.2">
      <c r="A633" s="1"/>
      <c r="B633" s="113"/>
      <c r="C633" s="219"/>
      <c r="D633" s="114"/>
      <c r="E633" s="165"/>
      <c r="F633" s="175"/>
      <c r="G633" s="115"/>
      <c r="H633" s="197"/>
      <c r="J633" s="44"/>
      <c r="K633" s="2"/>
      <c r="L633" s="157"/>
      <c r="M633" s="158"/>
      <c r="N633" s="157"/>
      <c r="O633" s="159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2"/>
      <c r="AU633" s="2"/>
      <c r="AV633" s="2"/>
      <c r="AW633" s="2"/>
    </row>
    <row r="634" spans="1:49" s="50" customFormat="1" x14ac:dyDescent="0.2">
      <c r="A634" s="1"/>
      <c r="B634" s="113"/>
      <c r="C634" s="219"/>
      <c r="D634" s="114"/>
      <c r="E634" s="165"/>
      <c r="F634" s="175"/>
      <c r="G634" s="115"/>
      <c r="H634" s="197"/>
      <c r="J634" s="44"/>
      <c r="K634" s="2"/>
      <c r="L634" s="157"/>
      <c r="M634" s="158"/>
      <c r="N634" s="157"/>
      <c r="O634" s="159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2"/>
      <c r="AU634" s="2"/>
      <c r="AV634" s="2"/>
      <c r="AW634" s="2"/>
    </row>
    <row r="635" spans="1:49" s="50" customFormat="1" x14ac:dyDescent="0.2">
      <c r="A635" s="1"/>
      <c r="B635" s="113"/>
      <c r="C635" s="219"/>
      <c r="D635" s="114"/>
      <c r="E635" s="165"/>
      <c r="F635" s="175"/>
      <c r="G635" s="115"/>
      <c r="H635" s="197"/>
      <c r="J635" s="44"/>
      <c r="K635" s="2"/>
      <c r="L635" s="157"/>
      <c r="M635" s="158"/>
      <c r="N635" s="157"/>
      <c r="O635" s="159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2"/>
      <c r="AU635" s="2"/>
      <c r="AV635" s="2"/>
      <c r="AW635" s="2"/>
    </row>
    <row r="636" spans="1:49" s="50" customFormat="1" x14ac:dyDescent="0.2">
      <c r="A636" s="1"/>
      <c r="B636" s="113"/>
      <c r="C636" s="219"/>
      <c r="D636" s="114"/>
      <c r="E636" s="165"/>
      <c r="F636" s="175"/>
      <c r="G636" s="115"/>
      <c r="H636" s="197"/>
      <c r="J636" s="44"/>
      <c r="K636" s="2"/>
      <c r="L636" s="157"/>
      <c r="M636" s="158"/>
      <c r="N636" s="157"/>
      <c r="O636" s="159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2"/>
      <c r="AU636" s="2"/>
      <c r="AV636" s="2"/>
      <c r="AW636" s="2"/>
    </row>
    <row r="637" spans="1:49" s="50" customFormat="1" x14ac:dyDescent="0.2">
      <c r="A637" s="1"/>
      <c r="B637" s="113"/>
      <c r="C637" s="219"/>
      <c r="D637" s="114"/>
      <c r="E637" s="165"/>
      <c r="F637" s="175"/>
      <c r="G637" s="115"/>
      <c r="H637" s="197"/>
      <c r="J637" s="44"/>
      <c r="K637" s="2"/>
      <c r="L637" s="157"/>
      <c r="M637" s="158"/>
      <c r="N637" s="157"/>
      <c r="O637" s="159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2"/>
      <c r="AU637" s="2"/>
      <c r="AV637" s="2"/>
      <c r="AW637" s="2"/>
    </row>
    <row r="638" spans="1:49" s="50" customFormat="1" x14ac:dyDescent="0.2">
      <c r="A638" s="1"/>
      <c r="B638" s="113"/>
      <c r="C638" s="219"/>
      <c r="D638" s="114"/>
      <c r="E638" s="165"/>
      <c r="F638" s="175"/>
      <c r="G638" s="115"/>
      <c r="H638" s="197"/>
      <c r="J638" s="44"/>
      <c r="K638" s="2"/>
      <c r="L638" s="157"/>
      <c r="M638" s="158"/>
      <c r="N638" s="157"/>
      <c r="O638" s="159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2"/>
      <c r="AU638" s="2"/>
      <c r="AV638" s="2"/>
      <c r="AW638" s="2"/>
    </row>
    <row r="639" spans="1:49" s="50" customFormat="1" x14ac:dyDescent="0.2">
      <c r="A639" s="1"/>
      <c r="B639" s="113"/>
      <c r="C639" s="219"/>
      <c r="D639" s="114"/>
      <c r="E639" s="165"/>
      <c r="F639" s="175"/>
      <c r="G639" s="115"/>
      <c r="H639" s="197"/>
      <c r="J639" s="44"/>
      <c r="K639" s="2"/>
      <c r="L639" s="157"/>
      <c r="M639" s="158"/>
      <c r="N639" s="157"/>
      <c r="O639" s="159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2"/>
      <c r="AU639" s="2"/>
      <c r="AV639" s="2"/>
      <c r="AW639" s="2"/>
    </row>
    <row r="640" spans="1:49" s="50" customFormat="1" x14ac:dyDescent="0.2">
      <c r="A640" s="1"/>
      <c r="B640" s="113"/>
      <c r="C640" s="219"/>
      <c r="D640" s="114"/>
      <c r="E640" s="165"/>
      <c r="F640" s="175"/>
      <c r="G640" s="115"/>
      <c r="H640" s="197"/>
      <c r="J640" s="44"/>
      <c r="K640" s="2"/>
      <c r="L640" s="157"/>
      <c r="M640" s="158"/>
      <c r="N640" s="157"/>
      <c r="O640" s="159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2"/>
      <c r="AU640" s="2"/>
      <c r="AV640" s="2"/>
      <c r="AW640" s="2"/>
    </row>
    <row r="641" spans="1:49" s="50" customFormat="1" x14ac:dyDescent="0.2">
      <c r="A641" s="1"/>
      <c r="B641" s="113"/>
      <c r="C641" s="219"/>
      <c r="D641" s="114"/>
      <c r="E641" s="165"/>
      <c r="F641" s="175"/>
      <c r="G641" s="115"/>
      <c r="H641" s="197"/>
      <c r="J641" s="44"/>
      <c r="K641" s="2"/>
      <c r="L641" s="157"/>
      <c r="M641" s="158"/>
      <c r="N641" s="157"/>
      <c r="O641" s="159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2"/>
      <c r="AU641" s="2"/>
      <c r="AV641" s="2"/>
      <c r="AW641" s="2"/>
    </row>
    <row r="642" spans="1:49" s="50" customFormat="1" x14ac:dyDescent="0.2">
      <c r="A642" s="1"/>
      <c r="B642" s="113"/>
      <c r="C642" s="219"/>
      <c r="D642" s="114"/>
      <c r="E642" s="165"/>
      <c r="F642" s="175"/>
      <c r="G642" s="115"/>
      <c r="H642" s="197"/>
      <c r="J642" s="44"/>
      <c r="K642" s="2"/>
      <c r="L642" s="157"/>
      <c r="M642" s="158"/>
      <c r="N642" s="157"/>
      <c r="O642" s="159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2"/>
      <c r="AU642" s="2"/>
      <c r="AV642" s="2"/>
      <c r="AW642" s="2"/>
    </row>
    <row r="643" spans="1:49" s="50" customFormat="1" x14ac:dyDescent="0.2">
      <c r="A643" s="1"/>
      <c r="B643" s="113"/>
      <c r="C643" s="219"/>
      <c r="D643" s="114"/>
      <c r="E643" s="165"/>
      <c r="F643" s="175"/>
      <c r="G643" s="115"/>
      <c r="H643" s="197"/>
      <c r="J643" s="44"/>
      <c r="K643" s="2"/>
      <c r="L643" s="157"/>
      <c r="M643" s="158"/>
      <c r="N643" s="157"/>
      <c r="O643" s="159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2"/>
      <c r="AU643" s="2"/>
      <c r="AV643" s="2"/>
      <c r="AW643" s="2"/>
    </row>
    <row r="644" spans="1:49" s="50" customFormat="1" x14ac:dyDescent="0.2">
      <c r="A644" s="1"/>
      <c r="B644" s="113"/>
      <c r="C644" s="219"/>
      <c r="D644" s="114"/>
      <c r="E644" s="165"/>
      <c r="F644" s="175"/>
      <c r="G644" s="115"/>
      <c r="H644" s="197"/>
      <c r="J644" s="44"/>
      <c r="K644" s="2"/>
      <c r="L644" s="157"/>
      <c r="M644" s="158"/>
      <c r="N644" s="157"/>
      <c r="O644" s="159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2"/>
      <c r="AU644" s="2"/>
      <c r="AV644" s="2"/>
      <c r="AW644" s="2"/>
    </row>
    <row r="645" spans="1:49" s="50" customFormat="1" x14ac:dyDescent="0.2">
      <c r="A645" s="1"/>
      <c r="B645" s="113"/>
      <c r="C645" s="219"/>
      <c r="D645" s="114"/>
      <c r="E645" s="165"/>
      <c r="F645" s="175"/>
      <c r="G645" s="115"/>
      <c r="H645" s="197"/>
      <c r="J645" s="44"/>
      <c r="K645" s="2"/>
      <c r="L645" s="157"/>
      <c r="M645" s="158"/>
      <c r="N645" s="157"/>
      <c r="O645" s="159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2"/>
      <c r="AU645" s="2"/>
      <c r="AV645" s="2"/>
      <c r="AW645" s="2"/>
    </row>
    <row r="646" spans="1:49" s="50" customFormat="1" x14ac:dyDescent="0.2">
      <c r="A646" s="1"/>
      <c r="B646" s="113"/>
      <c r="C646" s="219"/>
      <c r="D646" s="114"/>
      <c r="E646" s="165"/>
      <c r="F646" s="175"/>
      <c r="G646" s="115"/>
      <c r="H646" s="197"/>
      <c r="J646" s="44"/>
      <c r="K646" s="2"/>
      <c r="L646" s="157"/>
      <c r="M646" s="158"/>
      <c r="N646" s="157"/>
      <c r="O646" s="159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2"/>
      <c r="AU646" s="2"/>
      <c r="AV646" s="2"/>
      <c r="AW646" s="2"/>
    </row>
    <row r="647" spans="1:49" s="50" customFormat="1" x14ac:dyDescent="0.2">
      <c r="A647" s="1"/>
      <c r="B647" s="113"/>
      <c r="C647" s="219"/>
      <c r="D647" s="114"/>
      <c r="E647" s="165"/>
      <c r="F647" s="175"/>
      <c r="G647" s="115"/>
      <c r="H647" s="197"/>
      <c r="J647" s="44"/>
      <c r="K647" s="2"/>
      <c r="L647" s="157"/>
      <c r="M647" s="158"/>
      <c r="N647" s="157"/>
      <c r="O647" s="159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2"/>
      <c r="AU647" s="2"/>
      <c r="AV647" s="2"/>
      <c r="AW647" s="2"/>
    </row>
    <row r="648" spans="1:49" s="50" customFormat="1" x14ac:dyDescent="0.2">
      <c r="A648" s="1"/>
      <c r="B648" s="113"/>
      <c r="C648" s="219"/>
      <c r="D648" s="114"/>
      <c r="E648" s="165"/>
      <c r="F648" s="175"/>
      <c r="G648" s="115"/>
      <c r="H648" s="197"/>
      <c r="J648" s="44"/>
      <c r="K648" s="2"/>
      <c r="L648" s="157"/>
      <c r="M648" s="158"/>
      <c r="N648" s="157"/>
      <c r="O648" s="159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2"/>
      <c r="AU648" s="2"/>
      <c r="AV648" s="2"/>
      <c r="AW648" s="2"/>
    </row>
    <row r="649" spans="1:49" s="50" customFormat="1" x14ac:dyDescent="0.2">
      <c r="A649" s="1"/>
      <c r="B649" s="113"/>
      <c r="C649" s="219"/>
      <c r="D649" s="114"/>
      <c r="E649" s="165"/>
      <c r="F649" s="175"/>
      <c r="G649" s="115"/>
      <c r="H649" s="197"/>
      <c r="J649" s="44"/>
      <c r="K649" s="2"/>
      <c r="L649" s="157"/>
      <c r="M649" s="158"/>
      <c r="N649" s="157"/>
      <c r="O649" s="159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2"/>
      <c r="AU649" s="2"/>
      <c r="AV649" s="2"/>
      <c r="AW649" s="2"/>
    </row>
    <row r="650" spans="1:49" s="50" customFormat="1" x14ac:dyDescent="0.2">
      <c r="A650" s="1"/>
      <c r="B650" s="113"/>
      <c r="C650" s="219"/>
      <c r="D650" s="114"/>
      <c r="E650" s="165"/>
      <c r="F650" s="175"/>
      <c r="G650" s="115"/>
      <c r="H650" s="197"/>
      <c r="J650" s="44"/>
      <c r="K650" s="2"/>
      <c r="L650" s="157"/>
      <c r="M650" s="158"/>
      <c r="N650" s="157"/>
      <c r="O650" s="159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2"/>
      <c r="AU650" s="2"/>
      <c r="AV650" s="2"/>
      <c r="AW650" s="2"/>
    </row>
    <row r="651" spans="1:49" s="50" customFormat="1" x14ac:dyDescent="0.2">
      <c r="A651" s="1"/>
      <c r="B651" s="113"/>
      <c r="C651" s="219"/>
      <c r="D651" s="114"/>
      <c r="E651" s="165"/>
      <c r="F651" s="175"/>
      <c r="G651" s="115"/>
      <c r="H651" s="197"/>
      <c r="J651" s="44"/>
      <c r="K651" s="2"/>
      <c r="L651" s="157"/>
      <c r="M651" s="158"/>
      <c r="N651" s="157"/>
      <c r="O651" s="159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2"/>
      <c r="AU651" s="2"/>
      <c r="AV651" s="2"/>
      <c r="AW651" s="2"/>
    </row>
    <row r="652" spans="1:49" s="50" customFormat="1" x14ac:dyDescent="0.2">
      <c r="A652" s="1"/>
      <c r="B652" s="113"/>
      <c r="C652" s="219"/>
      <c r="D652" s="114"/>
      <c r="E652" s="165"/>
      <c r="F652" s="175"/>
      <c r="G652" s="115"/>
      <c r="H652" s="197"/>
      <c r="J652" s="44"/>
      <c r="K652" s="2"/>
      <c r="L652" s="157"/>
      <c r="M652" s="158"/>
      <c r="N652" s="157"/>
      <c r="O652" s="159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2"/>
      <c r="AU652" s="2"/>
      <c r="AV652" s="2"/>
      <c r="AW652" s="2"/>
    </row>
    <row r="653" spans="1:49" s="50" customFormat="1" x14ac:dyDescent="0.2">
      <c r="A653" s="1"/>
      <c r="B653" s="113"/>
      <c r="C653" s="219"/>
      <c r="D653" s="114"/>
      <c r="E653" s="165"/>
      <c r="F653" s="175"/>
      <c r="G653" s="115"/>
      <c r="H653" s="197"/>
      <c r="J653" s="44"/>
      <c r="K653" s="2"/>
      <c r="L653" s="157"/>
      <c r="M653" s="158"/>
      <c r="N653" s="157"/>
      <c r="O653" s="159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2"/>
      <c r="AU653" s="2"/>
      <c r="AV653" s="2"/>
      <c r="AW653" s="2"/>
    </row>
    <row r="654" spans="1:49" s="50" customFormat="1" x14ac:dyDescent="0.2">
      <c r="A654" s="1"/>
      <c r="B654" s="113"/>
      <c r="C654" s="219"/>
      <c r="D654" s="114"/>
      <c r="E654" s="165"/>
      <c r="F654" s="175"/>
      <c r="G654" s="115"/>
      <c r="H654" s="197"/>
      <c r="J654" s="44"/>
      <c r="K654" s="2"/>
      <c r="L654" s="157"/>
      <c r="M654" s="158"/>
      <c r="N654" s="157"/>
      <c r="O654" s="159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2"/>
      <c r="AU654" s="2"/>
      <c r="AV654" s="2"/>
      <c r="AW654" s="2"/>
    </row>
    <row r="655" spans="1:49" s="50" customFormat="1" x14ac:dyDescent="0.2">
      <c r="A655" s="1"/>
      <c r="B655" s="113"/>
      <c r="C655" s="219"/>
      <c r="D655" s="114"/>
      <c r="E655" s="165"/>
      <c r="F655" s="175"/>
      <c r="G655" s="115"/>
      <c r="H655" s="197"/>
      <c r="J655" s="44"/>
      <c r="K655" s="2"/>
      <c r="L655" s="157"/>
      <c r="M655" s="158"/>
      <c r="N655" s="157"/>
      <c r="O655" s="159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2"/>
      <c r="AU655" s="2"/>
      <c r="AV655" s="2"/>
      <c r="AW655" s="2"/>
    </row>
    <row r="656" spans="1:49" s="50" customFormat="1" x14ac:dyDescent="0.2">
      <c r="A656" s="1"/>
      <c r="B656" s="113"/>
      <c r="C656" s="219"/>
      <c r="D656" s="114"/>
      <c r="E656" s="165"/>
      <c r="F656" s="175"/>
      <c r="G656" s="115"/>
      <c r="H656" s="197"/>
      <c r="J656" s="44"/>
      <c r="K656" s="2"/>
      <c r="L656" s="157"/>
      <c r="M656" s="158"/>
      <c r="N656" s="157"/>
      <c r="O656" s="159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2"/>
      <c r="AU656" s="2"/>
      <c r="AV656" s="2"/>
      <c r="AW656" s="2"/>
    </row>
    <row r="657" spans="1:49" s="50" customFormat="1" x14ac:dyDescent="0.2">
      <c r="A657" s="1"/>
      <c r="B657" s="113"/>
      <c r="C657" s="219"/>
      <c r="D657" s="114"/>
      <c r="E657" s="165"/>
      <c r="F657" s="175"/>
      <c r="G657" s="115"/>
      <c r="H657" s="197"/>
      <c r="J657" s="44"/>
      <c r="K657" s="2"/>
      <c r="L657" s="157"/>
      <c r="M657" s="158"/>
      <c r="N657" s="157"/>
      <c r="O657" s="159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2"/>
      <c r="AU657" s="2"/>
      <c r="AV657" s="2"/>
      <c r="AW657" s="2"/>
    </row>
    <row r="658" spans="1:49" s="50" customFormat="1" x14ac:dyDescent="0.2">
      <c r="A658" s="1"/>
      <c r="B658" s="113"/>
      <c r="C658" s="219"/>
      <c r="D658" s="114"/>
      <c r="E658" s="165"/>
      <c r="F658" s="175"/>
      <c r="G658" s="115"/>
      <c r="H658" s="197"/>
      <c r="J658" s="44"/>
      <c r="K658" s="2"/>
      <c r="L658" s="157"/>
      <c r="M658" s="158"/>
      <c r="N658" s="157"/>
      <c r="O658" s="159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2"/>
      <c r="AU658" s="2"/>
      <c r="AV658" s="2"/>
      <c r="AW658" s="2"/>
    </row>
    <row r="659" spans="1:49" s="50" customFormat="1" x14ac:dyDescent="0.2">
      <c r="A659" s="1"/>
      <c r="B659" s="113"/>
      <c r="C659" s="219"/>
      <c r="D659" s="114"/>
      <c r="E659" s="165"/>
      <c r="F659" s="175"/>
      <c r="G659" s="115"/>
      <c r="H659" s="197"/>
      <c r="J659" s="44"/>
      <c r="K659" s="2"/>
      <c r="L659" s="157"/>
      <c r="M659" s="158"/>
      <c r="N659" s="157"/>
      <c r="O659" s="159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2"/>
      <c r="AU659" s="2"/>
      <c r="AV659" s="2"/>
      <c r="AW659" s="2"/>
    </row>
    <row r="660" spans="1:49" s="50" customFormat="1" x14ac:dyDescent="0.2">
      <c r="A660" s="1"/>
      <c r="B660" s="113"/>
      <c r="C660" s="219"/>
      <c r="D660" s="114"/>
      <c r="E660" s="165"/>
      <c r="F660" s="175"/>
      <c r="G660" s="115"/>
      <c r="H660" s="197"/>
      <c r="J660" s="44"/>
      <c r="K660" s="2"/>
      <c r="L660" s="157"/>
      <c r="M660" s="158"/>
      <c r="N660" s="157"/>
      <c r="O660" s="159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2"/>
      <c r="AU660" s="2"/>
      <c r="AV660" s="2"/>
      <c r="AW660" s="2"/>
    </row>
    <row r="661" spans="1:49" s="50" customFormat="1" x14ac:dyDescent="0.2">
      <c r="A661" s="1"/>
      <c r="B661" s="113"/>
      <c r="C661" s="219"/>
      <c r="D661" s="114"/>
      <c r="E661" s="165"/>
      <c r="F661" s="175"/>
      <c r="G661" s="115"/>
      <c r="H661" s="197"/>
      <c r="J661" s="44"/>
      <c r="K661" s="2"/>
      <c r="L661" s="157"/>
      <c r="M661" s="158"/>
      <c r="N661" s="157"/>
      <c r="O661" s="159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2"/>
      <c r="AU661" s="2"/>
      <c r="AV661" s="2"/>
      <c r="AW661" s="2"/>
    </row>
    <row r="662" spans="1:49" s="50" customFormat="1" x14ac:dyDescent="0.2">
      <c r="A662" s="1"/>
      <c r="B662" s="113"/>
      <c r="C662" s="219"/>
      <c r="D662" s="114"/>
      <c r="E662" s="165"/>
      <c r="F662" s="175"/>
      <c r="G662" s="115"/>
      <c r="H662" s="197"/>
      <c r="J662" s="44"/>
      <c r="K662" s="2"/>
      <c r="L662" s="157"/>
      <c r="M662" s="158"/>
      <c r="N662" s="157"/>
      <c r="O662" s="159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2"/>
      <c r="AU662" s="2"/>
      <c r="AV662" s="2"/>
      <c r="AW662" s="2"/>
    </row>
    <row r="663" spans="1:49" s="50" customFormat="1" x14ac:dyDescent="0.2">
      <c r="A663" s="1"/>
      <c r="B663" s="113"/>
      <c r="C663" s="219"/>
      <c r="D663" s="114"/>
      <c r="E663" s="165"/>
      <c r="F663" s="175"/>
      <c r="G663" s="115"/>
      <c r="H663" s="197"/>
      <c r="J663" s="44"/>
      <c r="K663" s="2"/>
      <c r="L663" s="157"/>
      <c r="M663" s="158"/>
      <c r="N663" s="157"/>
      <c r="O663" s="159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2"/>
      <c r="AU663" s="2"/>
      <c r="AV663" s="2"/>
      <c r="AW663" s="2"/>
    </row>
    <row r="664" spans="1:49" s="50" customFormat="1" x14ac:dyDescent="0.2">
      <c r="A664" s="1"/>
      <c r="B664" s="113"/>
      <c r="C664" s="219"/>
      <c r="D664" s="114"/>
      <c r="E664" s="165"/>
      <c r="F664" s="175"/>
      <c r="G664" s="115"/>
      <c r="H664" s="197"/>
      <c r="J664" s="44"/>
      <c r="K664" s="2"/>
      <c r="L664" s="157"/>
      <c r="M664" s="158"/>
      <c r="N664" s="157"/>
      <c r="O664" s="159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2"/>
      <c r="AU664" s="2"/>
      <c r="AV664" s="2"/>
      <c r="AW664" s="2"/>
    </row>
    <row r="665" spans="1:49" s="50" customFormat="1" x14ac:dyDescent="0.2">
      <c r="A665" s="1"/>
      <c r="B665" s="113"/>
      <c r="C665" s="219"/>
      <c r="D665" s="114"/>
      <c r="E665" s="165"/>
      <c r="F665" s="175"/>
      <c r="G665" s="115"/>
      <c r="H665" s="197"/>
      <c r="J665" s="44"/>
      <c r="K665" s="2"/>
      <c r="L665" s="157"/>
      <c r="M665" s="158"/>
      <c r="N665" s="157"/>
      <c r="O665" s="159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2"/>
      <c r="AU665" s="2"/>
      <c r="AV665" s="2"/>
      <c r="AW665" s="2"/>
    </row>
    <row r="666" spans="1:49" s="50" customFormat="1" x14ac:dyDescent="0.2">
      <c r="A666" s="1"/>
      <c r="B666" s="113"/>
      <c r="C666" s="219"/>
      <c r="D666" s="114"/>
      <c r="E666" s="165"/>
      <c r="F666" s="175"/>
      <c r="G666" s="115"/>
      <c r="H666" s="197"/>
      <c r="J666" s="44"/>
      <c r="K666" s="2"/>
      <c r="L666" s="157"/>
      <c r="M666" s="158"/>
      <c r="N666" s="157"/>
      <c r="O666" s="159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2"/>
      <c r="AU666" s="2"/>
      <c r="AV666" s="2"/>
      <c r="AW666" s="2"/>
    </row>
    <row r="667" spans="1:49" s="50" customFormat="1" x14ac:dyDescent="0.2">
      <c r="A667" s="1"/>
      <c r="B667" s="113"/>
      <c r="C667" s="219"/>
      <c r="D667" s="114"/>
      <c r="E667" s="165"/>
      <c r="F667" s="175"/>
      <c r="G667" s="115"/>
      <c r="H667" s="197"/>
      <c r="J667" s="44"/>
      <c r="K667" s="2"/>
      <c r="L667" s="157"/>
      <c r="M667" s="158"/>
      <c r="N667" s="157"/>
      <c r="O667" s="159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2"/>
      <c r="AU667" s="2"/>
      <c r="AV667" s="2"/>
      <c r="AW667" s="2"/>
    </row>
    <row r="668" spans="1:49" s="50" customFormat="1" x14ac:dyDescent="0.2">
      <c r="A668" s="1"/>
      <c r="B668" s="113"/>
      <c r="C668" s="219"/>
      <c r="D668" s="114"/>
      <c r="E668" s="165"/>
      <c r="F668" s="175"/>
      <c r="G668" s="115"/>
      <c r="H668" s="197"/>
      <c r="J668" s="44"/>
      <c r="K668" s="2"/>
      <c r="L668" s="157"/>
      <c r="M668" s="158"/>
      <c r="N668" s="157"/>
      <c r="O668" s="159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2"/>
      <c r="AU668" s="2"/>
      <c r="AV668" s="2"/>
      <c r="AW668" s="2"/>
    </row>
    <row r="669" spans="1:49" s="50" customFormat="1" x14ac:dyDescent="0.2">
      <c r="A669" s="1"/>
      <c r="B669" s="113"/>
      <c r="C669" s="219"/>
      <c r="D669" s="114"/>
      <c r="E669" s="165"/>
      <c r="F669" s="175"/>
      <c r="G669" s="115"/>
      <c r="H669" s="197"/>
      <c r="J669" s="44"/>
      <c r="K669" s="2"/>
      <c r="L669" s="157"/>
      <c r="M669" s="158"/>
      <c r="N669" s="157"/>
      <c r="O669" s="159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2"/>
      <c r="AU669" s="2"/>
      <c r="AV669" s="2"/>
      <c r="AW669" s="2"/>
    </row>
    <row r="670" spans="1:49" s="50" customFormat="1" x14ac:dyDescent="0.2">
      <c r="A670" s="1"/>
      <c r="B670" s="113"/>
      <c r="C670" s="219"/>
      <c r="D670" s="114"/>
      <c r="E670" s="165"/>
      <c r="F670" s="175"/>
      <c r="G670" s="115"/>
      <c r="H670" s="197"/>
      <c r="J670" s="44"/>
      <c r="K670" s="2"/>
      <c r="L670" s="157"/>
      <c r="M670" s="158"/>
      <c r="N670" s="157"/>
      <c r="O670" s="159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2"/>
      <c r="AU670" s="2"/>
      <c r="AV670" s="2"/>
      <c r="AW670" s="2"/>
    </row>
    <row r="671" spans="1:49" s="50" customFormat="1" x14ac:dyDescent="0.2">
      <c r="A671" s="1"/>
      <c r="B671" s="113"/>
      <c r="C671" s="219"/>
      <c r="D671" s="114"/>
      <c r="E671" s="165"/>
      <c r="F671" s="175"/>
      <c r="G671" s="115"/>
      <c r="H671" s="197"/>
      <c r="J671" s="44"/>
      <c r="K671" s="2"/>
      <c r="L671" s="157"/>
      <c r="M671" s="158"/>
      <c r="N671" s="157"/>
      <c r="O671" s="159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2"/>
      <c r="AU671" s="2"/>
      <c r="AV671" s="2"/>
      <c r="AW671" s="2"/>
    </row>
    <row r="672" spans="1:49" s="50" customFormat="1" x14ac:dyDescent="0.2">
      <c r="A672" s="1"/>
      <c r="B672" s="113"/>
      <c r="C672" s="219"/>
      <c r="D672" s="114"/>
      <c r="E672" s="165"/>
      <c r="F672" s="175"/>
      <c r="G672" s="115"/>
      <c r="H672" s="197"/>
      <c r="J672" s="44"/>
      <c r="K672" s="2"/>
      <c r="L672" s="157"/>
      <c r="M672" s="158"/>
      <c r="N672" s="157"/>
      <c r="O672" s="159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2"/>
      <c r="AU672" s="2"/>
      <c r="AV672" s="2"/>
      <c r="AW672" s="2"/>
    </row>
    <row r="673" spans="1:49" s="50" customFormat="1" x14ac:dyDescent="0.2">
      <c r="A673" s="1"/>
      <c r="B673" s="113"/>
      <c r="C673" s="219"/>
      <c r="D673" s="114"/>
      <c r="E673" s="165"/>
      <c r="F673" s="175"/>
      <c r="G673" s="115"/>
      <c r="H673" s="197"/>
      <c r="J673" s="44"/>
      <c r="K673" s="2"/>
      <c r="L673" s="157"/>
      <c r="M673" s="158"/>
      <c r="N673" s="157"/>
      <c r="O673" s="159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111"/>
      <c r="AQ673" s="111"/>
      <c r="AR673" s="111"/>
      <c r="AS673" s="111"/>
      <c r="AT673" s="2"/>
      <c r="AU673" s="2"/>
      <c r="AV673" s="2"/>
      <c r="AW673" s="2"/>
    </row>
    <row r="674" spans="1:49" s="50" customFormat="1" x14ac:dyDescent="0.2">
      <c r="A674" s="1"/>
      <c r="B674" s="113"/>
      <c r="C674" s="219"/>
      <c r="D674" s="114"/>
      <c r="E674" s="165"/>
      <c r="F674" s="175"/>
      <c r="G674" s="115"/>
      <c r="H674" s="197"/>
      <c r="J674" s="44"/>
      <c r="K674" s="2"/>
      <c r="L674" s="157"/>
      <c r="M674" s="158"/>
      <c r="N674" s="157"/>
      <c r="O674" s="159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2"/>
      <c r="AU674" s="2"/>
      <c r="AV674" s="2"/>
      <c r="AW674" s="2"/>
    </row>
    <row r="675" spans="1:49" s="50" customFormat="1" x14ac:dyDescent="0.2">
      <c r="A675" s="1"/>
      <c r="B675" s="113"/>
      <c r="C675" s="219"/>
      <c r="D675" s="114"/>
      <c r="E675" s="165"/>
      <c r="F675" s="175"/>
      <c r="G675" s="115"/>
      <c r="H675" s="197"/>
      <c r="J675" s="44"/>
      <c r="K675" s="2"/>
      <c r="L675" s="157"/>
      <c r="M675" s="158"/>
      <c r="N675" s="157"/>
      <c r="O675" s="159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2"/>
      <c r="AU675" s="2"/>
      <c r="AV675" s="2"/>
      <c r="AW675" s="2"/>
    </row>
    <row r="676" spans="1:49" s="50" customFormat="1" x14ac:dyDescent="0.2">
      <c r="A676" s="1"/>
      <c r="B676" s="113"/>
      <c r="C676" s="219"/>
      <c r="D676" s="114"/>
      <c r="E676" s="165"/>
      <c r="F676" s="175"/>
      <c r="G676" s="115"/>
      <c r="H676" s="197"/>
      <c r="J676" s="44"/>
      <c r="K676" s="2"/>
      <c r="L676" s="157"/>
      <c r="M676" s="158"/>
      <c r="N676" s="157"/>
      <c r="O676" s="159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2"/>
      <c r="AU676" s="2"/>
      <c r="AV676" s="2"/>
      <c r="AW676" s="2"/>
    </row>
    <row r="677" spans="1:49" s="50" customFormat="1" x14ac:dyDescent="0.2">
      <c r="A677" s="1"/>
      <c r="B677" s="113"/>
      <c r="C677" s="219"/>
      <c r="D677" s="114"/>
      <c r="E677" s="165"/>
      <c r="F677" s="175"/>
      <c r="G677" s="115"/>
      <c r="H677" s="197"/>
      <c r="J677" s="44"/>
      <c r="K677" s="2"/>
      <c r="L677" s="157"/>
      <c r="M677" s="158"/>
      <c r="N677" s="157"/>
      <c r="O677" s="159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2"/>
      <c r="AU677" s="2"/>
      <c r="AV677" s="2"/>
      <c r="AW677" s="2"/>
    </row>
    <row r="678" spans="1:49" s="50" customFormat="1" x14ac:dyDescent="0.2">
      <c r="A678" s="1"/>
      <c r="B678" s="113"/>
      <c r="C678" s="219"/>
      <c r="D678" s="114"/>
      <c r="E678" s="165"/>
      <c r="F678" s="175"/>
      <c r="G678" s="115"/>
      <c r="H678" s="197"/>
      <c r="J678" s="44"/>
      <c r="K678" s="2"/>
      <c r="L678" s="157"/>
      <c r="M678" s="158"/>
      <c r="N678" s="157"/>
      <c r="O678" s="159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2"/>
      <c r="AU678" s="2"/>
      <c r="AV678" s="2"/>
      <c r="AW678" s="2"/>
    </row>
    <row r="679" spans="1:49" s="50" customFormat="1" x14ac:dyDescent="0.2">
      <c r="A679" s="1"/>
      <c r="B679" s="113"/>
      <c r="C679" s="219"/>
      <c r="D679" s="114"/>
      <c r="E679" s="165"/>
      <c r="F679" s="175"/>
      <c r="G679" s="115"/>
      <c r="H679" s="197"/>
      <c r="J679" s="44"/>
      <c r="K679" s="2"/>
      <c r="L679" s="157"/>
      <c r="M679" s="158"/>
      <c r="N679" s="157"/>
      <c r="O679" s="159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111"/>
      <c r="AQ679" s="111"/>
      <c r="AR679" s="111"/>
      <c r="AS679" s="111"/>
      <c r="AT679" s="2"/>
      <c r="AU679" s="2"/>
      <c r="AV679" s="2"/>
      <c r="AW679" s="2"/>
    </row>
    <row r="680" spans="1:49" s="50" customFormat="1" x14ac:dyDescent="0.2">
      <c r="A680" s="1"/>
      <c r="B680" s="113"/>
      <c r="C680" s="219"/>
      <c r="D680" s="114"/>
      <c r="E680" s="165"/>
      <c r="F680" s="175"/>
      <c r="G680" s="115"/>
      <c r="H680" s="197"/>
      <c r="J680" s="44"/>
      <c r="K680" s="2"/>
      <c r="L680" s="157"/>
      <c r="M680" s="158"/>
      <c r="N680" s="157"/>
      <c r="O680" s="159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2"/>
      <c r="AU680" s="2"/>
      <c r="AV680" s="2"/>
      <c r="AW680" s="2"/>
    </row>
    <row r="681" spans="1:49" s="50" customFormat="1" x14ac:dyDescent="0.2">
      <c r="A681" s="1"/>
      <c r="B681" s="113"/>
      <c r="C681" s="219"/>
      <c r="D681" s="114"/>
      <c r="E681" s="165"/>
      <c r="F681" s="175"/>
      <c r="G681" s="115"/>
      <c r="H681" s="197"/>
      <c r="J681" s="44"/>
      <c r="K681" s="2"/>
      <c r="L681" s="157"/>
      <c r="M681" s="158"/>
      <c r="N681" s="157"/>
      <c r="O681" s="159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2"/>
      <c r="AU681" s="2"/>
      <c r="AV681" s="2"/>
      <c r="AW681" s="2"/>
    </row>
    <row r="682" spans="1:49" s="50" customFormat="1" x14ac:dyDescent="0.2">
      <c r="A682" s="1"/>
      <c r="B682" s="113"/>
      <c r="C682" s="219"/>
      <c r="D682" s="114"/>
      <c r="E682" s="165"/>
      <c r="F682" s="175"/>
      <c r="G682" s="115"/>
      <c r="H682" s="197"/>
      <c r="J682" s="44"/>
      <c r="K682" s="2"/>
      <c r="L682" s="157"/>
      <c r="M682" s="158"/>
      <c r="N682" s="157"/>
      <c r="O682" s="159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2"/>
      <c r="AU682" s="2"/>
      <c r="AV682" s="2"/>
      <c r="AW682" s="2"/>
    </row>
    <row r="683" spans="1:49" s="50" customFormat="1" x14ac:dyDescent="0.2">
      <c r="A683" s="1"/>
      <c r="B683" s="113"/>
      <c r="C683" s="219"/>
      <c r="D683" s="114"/>
      <c r="E683" s="165"/>
      <c r="F683" s="175"/>
      <c r="G683" s="115"/>
      <c r="H683" s="197"/>
      <c r="J683" s="44"/>
      <c r="K683" s="2"/>
      <c r="L683" s="157"/>
      <c r="M683" s="158"/>
      <c r="N683" s="157"/>
      <c r="O683" s="159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111"/>
      <c r="AQ683" s="111"/>
      <c r="AR683" s="111"/>
      <c r="AS683" s="111"/>
      <c r="AT683" s="2"/>
      <c r="AU683" s="2"/>
      <c r="AV683" s="2"/>
      <c r="AW683" s="2"/>
    </row>
    <row r="684" spans="1:49" s="50" customFormat="1" x14ac:dyDescent="0.2">
      <c r="A684" s="1"/>
      <c r="B684" s="113"/>
      <c r="C684" s="219"/>
      <c r="D684" s="114"/>
      <c r="E684" s="165"/>
      <c r="F684" s="175"/>
      <c r="G684" s="115"/>
      <c r="H684" s="197"/>
      <c r="J684" s="44"/>
      <c r="K684" s="2"/>
      <c r="L684" s="157"/>
      <c r="M684" s="158"/>
      <c r="N684" s="157"/>
      <c r="O684" s="159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2"/>
      <c r="AU684" s="2"/>
      <c r="AV684" s="2"/>
      <c r="AW684" s="2"/>
    </row>
    <row r="685" spans="1:49" s="50" customFormat="1" x14ac:dyDescent="0.2">
      <c r="A685" s="1"/>
      <c r="B685" s="113"/>
      <c r="C685" s="219"/>
      <c r="D685" s="114"/>
      <c r="E685" s="165"/>
      <c r="F685" s="175"/>
      <c r="G685" s="115"/>
      <c r="H685" s="197"/>
      <c r="J685" s="44"/>
      <c r="K685" s="2"/>
      <c r="L685" s="157"/>
      <c r="M685" s="158"/>
      <c r="N685" s="157"/>
      <c r="O685" s="159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2"/>
      <c r="AU685" s="2"/>
      <c r="AV685" s="2"/>
      <c r="AW685" s="2"/>
    </row>
    <row r="686" spans="1:49" s="50" customFormat="1" x14ac:dyDescent="0.2">
      <c r="A686" s="1"/>
      <c r="B686" s="113"/>
      <c r="C686" s="219"/>
      <c r="D686" s="114"/>
      <c r="E686" s="165"/>
      <c r="F686" s="175"/>
      <c r="G686" s="115"/>
      <c r="H686" s="197"/>
      <c r="J686" s="44"/>
      <c r="K686" s="2"/>
      <c r="L686" s="157"/>
      <c r="M686" s="158"/>
      <c r="N686" s="157"/>
      <c r="O686" s="159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2"/>
      <c r="AU686" s="2"/>
      <c r="AV686" s="2"/>
      <c r="AW686" s="2"/>
    </row>
    <row r="687" spans="1:49" s="50" customFormat="1" x14ac:dyDescent="0.2">
      <c r="A687" s="1"/>
      <c r="B687" s="113"/>
      <c r="C687" s="219"/>
      <c r="D687" s="114"/>
      <c r="E687" s="165"/>
      <c r="F687" s="175"/>
      <c r="G687" s="115"/>
      <c r="H687" s="197"/>
      <c r="J687" s="44"/>
      <c r="K687" s="2"/>
      <c r="L687" s="157"/>
      <c r="M687" s="158"/>
      <c r="N687" s="157"/>
      <c r="O687" s="159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2"/>
      <c r="AU687" s="2"/>
      <c r="AV687" s="2"/>
      <c r="AW687" s="2"/>
    </row>
    <row r="688" spans="1:49" s="50" customFormat="1" x14ac:dyDescent="0.2">
      <c r="A688" s="1"/>
      <c r="B688" s="113"/>
      <c r="C688" s="219"/>
      <c r="D688" s="114"/>
      <c r="E688" s="165"/>
      <c r="F688" s="175"/>
      <c r="G688" s="115"/>
      <c r="H688" s="197"/>
      <c r="J688" s="44"/>
      <c r="K688" s="2"/>
      <c r="L688" s="157"/>
      <c r="M688" s="158"/>
      <c r="N688" s="157"/>
      <c r="O688" s="159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2"/>
      <c r="AU688" s="2"/>
      <c r="AV688" s="2"/>
      <c r="AW688" s="2"/>
    </row>
    <row r="689" spans="1:49" s="50" customFormat="1" x14ac:dyDescent="0.2">
      <c r="A689" s="1"/>
      <c r="B689" s="113"/>
      <c r="C689" s="219"/>
      <c r="D689" s="114"/>
      <c r="E689" s="165"/>
      <c r="F689" s="175"/>
      <c r="G689" s="115"/>
      <c r="H689" s="197"/>
      <c r="J689" s="44"/>
      <c r="K689" s="2"/>
      <c r="L689" s="157"/>
      <c r="M689" s="158"/>
      <c r="N689" s="157"/>
      <c r="O689" s="159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2"/>
      <c r="AU689" s="2"/>
      <c r="AV689" s="2"/>
      <c r="AW689" s="2"/>
    </row>
    <row r="690" spans="1:49" s="50" customFormat="1" x14ac:dyDescent="0.2">
      <c r="A690" s="1"/>
      <c r="B690" s="113"/>
      <c r="C690" s="219"/>
      <c r="D690" s="114"/>
      <c r="E690" s="165"/>
      <c r="F690" s="175"/>
      <c r="G690" s="115"/>
      <c r="H690" s="197"/>
      <c r="J690" s="44"/>
      <c r="K690" s="2"/>
      <c r="L690" s="157"/>
      <c r="M690" s="158"/>
      <c r="N690" s="157"/>
      <c r="O690" s="159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2"/>
      <c r="AU690" s="2"/>
      <c r="AV690" s="2"/>
      <c r="AW690" s="2"/>
    </row>
    <row r="691" spans="1:49" s="50" customFormat="1" x14ac:dyDescent="0.2">
      <c r="A691" s="1"/>
      <c r="B691" s="113"/>
      <c r="C691" s="219"/>
      <c r="D691" s="114"/>
      <c r="E691" s="165"/>
      <c r="F691" s="175"/>
      <c r="G691" s="115"/>
      <c r="H691" s="197"/>
      <c r="J691" s="44"/>
      <c r="K691" s="2"/>
      <c r="L691" s="157"/>
      <c r="M691" s="158"/>
      <c r="N691" s="157"/>
      <c r="O691" s="159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2"/>
      <c r="AU691" s="2"/>
      <c r="AV691" s="2"/>
      <c r="AW691" s="2"/>
    </row>
    <row r="692" spans="1:49" s="50" customFormat="1" x14ac:dyDescent="0.2">
      <c r="A692" s="1"/>
      <c r="B692" s="113"/>
      <c r="C692" s="219"/>
      <c r="D692" s="114"/>
      <c r="E692" s="165"/>
      <c r="F692" s="175"/>
      <c r="G692" s="115"/>
      <c r="H692" s="197"/>
      <c r="J692" s="44"/>
      <c r="K692" s="2"/>
      <c r="L692" s="157"/>
      <c r="M692" s="158"/>
      <c r="N692" s="157"/>
      <c r="O692" s="159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2"/>
      <c r="AU692" s="2"/>
      <c r="AV692" s="2"/>
      <c r="AW692" s="2"/>
    </row>
    <row r="693" spans="1:49" s="50" customFormat="1" x14ac:dyDescent="0.2">
      <c r="A693" s="1"/>
      <c r="B693" s="113"/>
      <c r="C693" s="219"/>
      <c r="D693" s="114"/>
      <c r="E693" s="165"/>
      <c r="F693" s="175"/>
      <c r="G693" s="115"/>
      <c r="H693" s="197"/>
      <c r="J693" s="44"/>
      <c r="K693" s="2"/>
      <c r="L693" s="157"/>
      <c r="M693" s="158"/>
      <c r="N693" s="157"/>
      <c r="O693" s="159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111"/>
      <c r="AQ693" s="111"/>
      <c r="AR693" s="111"/>
      <c r="AS693" s="111"/>
      <c r="AT693" s="2"/>
      <c r="AU693" s="2"/>
      <c r="AV693" s="2"/>
      <c r="AW693" s="2"/>
    </row>
    <row r="694" spans="1:49" s="50" customFormat="1" x14ac:dyDescent="0.2">
      <c r="A694" s="1"/>
      <c r="B694" s="113"/>
      <c r="C694" s="219"/>
      <c r="D694" s="114"/>
      <c r="E694" s="165"/>
      <c r="F694" s="175"/>
      <c r="G694" s="115"/>
      <c r="H694" s="197"/>
      <c r="J694" s="44"/>
      <c r="K694" s="2"/>
      <c r="L694" s="157"/>
      <c r="M694" s="158"/>
      <c r="N694" s="157"/>
      <c r="O694" s="159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2"/>
      <c r="AU694" s="2"/>
      <c r="AV694" s="2"/>
      <c r="AW694" s="2"/>
    </row>
    <row r="695" spans="1:49" s="50" customFormat="1" x14ac:dyDescent="0.2">
      <c r="A695" s="1"/>
      <c r="B695" s="113"/>
      <c r="C695" s="219"/>
      <c r="D695" s="114"/>
      <c r="E695" s="165"/>
      <c r="F695" s="175"/>
      <c r="G695" s="115"/>
      <c r="H695" s="197"/>
      <c r="J695" s="44"/>
      <c r="K695" s="2"/>
      <c r="L695" s="157"/>
      <c r="M695" s="158"/>
      <c r="N695" s="157"/>
      <c r="O695" s="159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2"/>
      <c r="AU695" s="2"/>
      <c r="AV695" s="2"/>
      <c r="AW695" s="2"/>
    </row>
    <row r="696" spans="1:49" s="50" customFormat="1" x14ac:dyDescent="0.2">
      <c r="A696" s="1"/>
      <c r="B696" s="113"/>
      <c r="C696" s="219"/>
      <c r="D696" s="114"/>
      <c r="E696" s="165"/>
      <c r="F696" s="175"/>
      <c r="G696" s="115"/>
      <c r="H696" s="197"/>
      <c r="J696" s="44"/>
      <c r="K696" s="2"/>
      <c r="L696" s="157"/>
      <c r="M696" s="158"/>
      <c r="N696" s="157"/>
      <c r="O696" s="159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2"/>
      <c r="AU696" s="2"/>
      <c r="AV696" s="2"/>
      <c r="AW696" s="2"/>
    </row>
    <row r="697" spans="1:49" s="50" customFormat="1" x14ac:dyDescent="0.2">
      <c r="A697" s="1"/>
      <c r="B697" s="113"/>
      <c r="C697" s="219"/>
      <c r="D697" s="114"/>
      <c r="E697" s="165"/>
      <c r="F697" s="175"/>
      <c r="G697" s="115"/>
      <c r="H697" s="197"/>
      <c r="J697" s="44"/>
      <c r="K697" s="2"/>
      <c r="L697" s="157"/>
      <c r="M697" s="158"/>
      <c r="N697" s="157"/>
      <c r="O697" s="159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2"/>
      <c r="AU697" s="2"/>
      <c r="AV697" s="2"/>
      <c r="AW697" s="2"/>
    </row>
    <row r="698" spans="1:49" s="50" customFormat="1" x14ac:dyDescent="0.2">
      <c r="A698" s="1"/>
      <c r="B698" s="113"/>
      <c r="C698" s="219"/>
      <c r="D698" s="114"/>
      <c r="E698" s="165"/>
      <c r="F698" s="175"/>
      <c r="G698" s="115"/>
      <c r="H698" s="197"/>
      <c r="J698" s="44"/>
      <c r="K698" s="2"/>
      <c r="L698" s="157"/>
      <c r="M698" s="158"/>
      <c r="N698" s="157"/>
      <c r="O698" s="159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2"/>
      <c r="AU698" s="2"/>
      <c r="AV698" s="2"/>
      <c r="AW698" s="2"/>
    </row>
    <row r="699" spans="1:49" s="50" customFormat="1" x14ac:dyDescent="0.2">
      <c r="A699" s="1"/>
      <c r="B699" s="113"/>
      <c r="C699" s="219"/>
      <c r="D699" s="114"/>
      <c r="E699" s="165"/>
      <c r="F699" s="175"/>
      <c r="G699" s="115"/>
      <c r="H699" s="197"/>
      <c r="J699" s="44"/>
      <c r="K699" s="2"/>
      <c r="L699" s="157"/>
      <c r="M699" s="158"/>
      <c r="N699" s="157"/>
      <c r="O699" s="159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2"/>
      <c r="AU699" s="2"/>
      <c r="AV699" s="2"/>
      <c r="AW699" s="2"/>
    </row>
    <row r="700" spans="1:49" s="50" customFormat="1" x14ac:dyDescent="0.2">
      <c r="A700" s="1"/>
      <c r="B700" s="113"/>
      <c r="C700" s="219"/>
      <c r="D700" s="114"/>
      <c r="E700" s="165"/>
      <c r="F700" s="175"/>
      <c r="G700" s="115"/>
      <c r="H700" s="197"/>
      <c r="J700" s="44"/>
      <c r="K700" s="2"/>
      <c r="L700" s="157"/>
      <c r="M700" s="158"/>
      <c r="N700" s="157"/>
      <c r="O700" s="159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2"/>
      <c r="AU700" s="2"/>
      <c r="AV700" s="2"/>
      <c r="AW700" s="2"/>
    </row>
    <row r="701" spans="1:49" s="50" customFormat="1" x14ac:dyDescent="0.2">
      <c r="A701" s="1"/>
      <c r="B701" s="113"/>
      <c r="C701" s="219"/>
      <c r="D701" s="114"/>
      <c r="E701" s="165"/>
      <c r="F701" s="175"/>
      <c r="G701" s="115"/>
      <c r="H701" s="197"/>
      <c r="J701" s="44"/>
      <c r="K701" s="2"/>
      <c r="L701" s="157"/>
      <c r="M701" s="158"/>
      <c r="N701" s="157"/>
      <c r="O701" s="159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2"/>
      <c r="AU701" s="2"/>
      <c r="AV701" s="2"/>
      <c r="AW701" s="2"/>
    </row>
    <row r="702" spans="1:49" s="50" customFormat="1" x14ac:dyDescent="0.2">
      <c r="A702" s="1"/>
      <c r="B702" s="113"/>
      <c r="C702" s="219"/>
      <c r="D702" s="114"/>
      <c r="E702" s="165"/>
      <c r="F702" s="175"/>
      <c r="G702" s="115"/>
      <c r="H702" s="197"/>
      <c r="J702" s="44"/>
      <c r="K702" s="2"/>
      <c r="L702" s="157"/>
      <c r="M702" s="158"/>
      <c r="N702" s="157"/>
      <c r="O702" s="159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2"/>
      <c r="AU702" s="2"/>
      <c r="AV702" s="2"/>
      <c r="AW702" s="2"/>
    </row>
    <row r="703" spans="1:49" s="50" customFormat="1" x14ac:dyDescent="0.2">
      <c r="A703" s="1"/>
      <c r="B703" s="113"/>
      <c r="C703" s="219"/>
      <c r="D703" s="114"/>
      <c r="E703" s="165"/>
      <c r="F703" s="175"/>
      <c r="G703" s="115"/>
      <c r="H703" s="197"/>
      <c r="J703" s="44"/>
      <c r="K703" s="2"/>
      <c r="L703" s="157"/>
      <c r="M703" s="158"/>
      <c r="N703" s="157"/>
      <c r="O703" s="159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2"/>
      <c r="AU703" s="2"/>
      <c r="AV703" s="2"/>
      <c r="AW703" s="2"/>
    </row>
    <row r="704" spans="1:49" s="50" customFormat="1" x14ac:dyDescent="0.2">
      <c r="A704" s="1"/>
      <c r="B704" s="113"/>
      <c r="C704" s="219"/>
      <c r="D704" s="114"/>
      <c r="E704" s="165"/>
      <c r="F704" s="175"/>
      <c r="G704" s="115"/>
      <c r="H704" s="197"/>
      <c r="J704" s="44"/>
      <c r="K704" s="2"/>
      <c r="L704" s="157"/>
      <c r="M704" s="158"/>
      <c r="N704" s="157"/>
      <c r="O704" s="159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2"/>
      <c r="AU704" s="2"/>
      <c r="AV704" s="2"/>
      <c r="AW704" s="2"/>
    </row>
    <row r="705" spans="1:49" s="50" customFormat="1" x14ac:dyDescent="0.2">
      <c r="A705" s="1"/>
      <c r="B705" s="113"/>
      <c r="C705" s="219"/>
      <c r="D705" s="114"/>
      <c r="E705" s="165"/>
      <c r="F705" s="175"/>
      <c r="G705" s="115"/>
      <c r="H705" s="197"/>
      <c r="J705" s="44"/>
      <c r="K705" s="2"/>
      <c r="L705" s="157"/>
      <c r="M705" s="158"/>
      <c r="N705" s="157"/>
      <c r="O705" s="159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2"/>
      <c r="AU705" s="2"/>
      <c r="AV705" s="2"/>
      <c r="AW705" s="2"/>
    </row>
    <row r="706" spans="1:49" s="50" customFormat="1" x14ac:dyDescent="0.2">
      <c r="A706" s="1"/>
      <c r="B706" s="113"/>
      <c r="C706" s="219"/>
      <c r="D706" s="114"/>
      <c r="E706" s="165"/>
      <c r="F706" s="175"/>
      <c r="G706" s="115"/>
      <c r="H706" s="197"/>
      <c r="J706" s="44"/>
      <c r="K706" s="2"/>
      <c r="L706" s="157"/>
      <c r="M706" s="158"/>
      <c r="N706" s="157"/>
      <c r="O706" s="159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2"/>
      <c r="AU706" s="2"/>
      <c r="AV706" s="2"/>
      <c r="AW706" s="2"/>
    </row>
    <row r="707" spans="1:49" s="50" customFormat="1" x14ac:dyDescent="0.2">
      <c r="A707" s="1"/>
      <c r="B707" s="113"/>
      <c r="C707" s="219"/>
      <c r="D707" s="114"/>
      <c r="E707" s="165"/>
      <c r="F707" s="175"/>
      <c r="G707" s="115"/>
      <c r="H707" s="197"/>
      <c r="J707" s="44"/>
      <c r="K707" s="2"/>
      <c r="L707" s="157"/>
      <c r="M707" s="158"/>
      <c r="N707" s="157"/>
      <c r="O707" s="159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2"/>
      <c r="AU707" s="2"/>
      <c r="AV707" s="2"/>
      <c r="AW707" s="2"/>
    </row>
    <row r="708" spans="1:49" s="50" customFormat="1" x14ac:dyDescent="0.2">
      <c r="A708" s="1"/>
      <c r="B708" s="113"/>
      <c r="C708" s="219"/>
      <c r="D708" s="114"/>
      <c r="E708" s="165"/>
      <c r="F708" s="175"/>
      <c r="G708" s="115"/>
      <c r="H708" s="197"/>
      <c r="J708" s="44"/>
      <c r="K708" s="2"/>
      <c r="L708" s="157"/>
      <c r="M708" s="158"/>
      <c r="N708" s="157"/>
      <c r="O708" s="159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2"/>
      <c r="AU708" s="2"/>
      <c r="AV708" s="2"/>
      <c r="AW708" s="2"/>
    </row>
    <row r="709" spans="1:49" s="50" customFormat="1" x14ac:dyDescent="0.2">
      <c r="A709" s="1"/>
      <c r="B709" s="113"/>
      <c r="C709" s="219"/>
      <c r="D709" s="114"/>
      <c r="E709" s="165"/>
      <c r="F709" s="175"/>
      <c r="G709" s="115"/>
      <c r="H709" s="197"/>
      <c r="J709" s="44"/>
      <c r="K709" s="2"/>
      <c r="L709" s="157"/>
      <c r="M709" s="158"/>
      <c r="N709" s="157"/>
      <c r="O709" s="159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2"/>
      <c r="AU709" s="2"/>
      <c r="AV709" s="2"/>
      <c r="AW709" s="2"/>
    </row>
    <row r="710" spans="1:49" s="50" customFormat="1" x14ac:dyDescent="0.2">
      <c r="A710" s="1"/>
      <c r="B710" s="113"/>
      <c r="C710" s="219"/>
      <c r="D710" s="114"/>
      <c r="E710" s="165"/>
      <c r="F710" s="175"/>
      <c r="G710" s="115"/>
      <c r="H710" s="197"/>
      <c r="J710" s="44"/>
      <c r="K710" s="2"/>
      <c r="L710" s="157"/>
      <c r="M710" s="158"/>
      <c r="N710" s="157"/>
      <c r="O710" s="159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2"/>
      <c r="AU710" s="2"/>
      <c r="AV710" s="2"/>
      <c r="AW710" s="2"/>
    </row>
    <row r="711" spans="1:49" s="50" customFormat="1" x14ac:dyDescent="0.2">
      <c r="A711" s="1"/>
      <c r="B711" s="113"/>
      <c r="C711" s="219"/>
      <c r="D711" s="114"/>
      <c r="E711" s="165"/>
      <c r="F711" s="175"/>
      <c r="G711" s="115"/>
      <c r="H711" s="197"/>
      <c r="J711" s="44"/>
      <c r="K711" s="2"/>
      <c r="L711" s="157"/>
      <c r="M711" s="158"/>
      <c r="N711" s="157"/>
      <c r="O711" s="159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111"/>
      <c r="AQ711" s="111"/>
      <c r="AR711" s="111"/>
      <c r="AS711" s="111"/>
      <c r="AT711" s="2"/>
      <c r="AU711" s="2"/>
      <c r="AV711" s="2"/>
      <c r="AW711" s="2"/>
    </row>
    <row r="712" spans="1:49" s="50" customFormat="1" x14ac:dyDescent="0.2">
      <c r="A712" s="1"/>
      <c r="B712" s="113"/>
      <c r="C712" s="219"/>
      <c r="D712" s="114"/>
      <c r="E712" s="165"/>
      <c r="F712" s="175"/>
      <c r="G712" s="115"/>
      <c r="H712" s="197"/>
      <c r="J712" s="44"/>
      <c r="K712" s="2"/>
      <c r="L712" s="157"/>
      <c r="M712" s="158"/>
      <c r="N712" s="157"/>
      <c r="O712" s="159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2"/>
      <c r="AU712" s="2"/>
      <c r="AV712" s="2"/>
      <c r="AW712" s="2"/>
    </row>
    <row r="713" spans="1:49" s="50" customFormat="1" x14ac:dyDescent="0.2">
      <c r="A713" s="1"/>
      <c r="B713" s="113"/>
      <c r="C713" s="219"/>
      <c r="D713" s="114"/>
      <c r="E713" s="165"/>
      <c r="F713" s="175"/>
      <c r="G713" s="115"/>
      <c r="H713" s="197"/>
      <c r="J713" s="44"/>
      <c r="K713" s="2"/>
      <c r="L713" s="157"/>
      <c r="M713" s="158"/>
      <c r="N713" s="157"/>
      <c r="O713" s="159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2"/>
      <c r="AU713" s="2"/>
      <c r="AV713" s="2"/>
      <c r="AW713" s="2"/>
    </row>
    <row r="714" spans="1:49" s="50" customFormat="1" x14ac:dyDescent="0.2">
      <c r="A714" s="1"/>
      <c r="B714" s="113"/>
      <c r="C714" s="219"/>
      <c r="D714" s="114"/>
      <c r="E714" s="165"/>
      <c r="F714" s="175"/>
      <c r="G714" s="115"/>
      <c r="H714" s="197"/>
      <c r="J714" s="44"/>
      <c r="K714" s="2"/>
      <c r="L714" s="157"/>
      <c r="M714" s="158"/>
      <c r="N714" s="157"/>
      <c r="O714" s="159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2"/>
      <c r="AU714" s="2"/>
      <c r="AV714" s="2"/>
      <c r="AW714" s="2"/>
    </row>
    <row r="715" spans="1:49" s="50" customFormat="1" x14ac:dyDescent="0.2">
      <c r="A715" s="1"/>
      <c r="B715" s="113"/>
      <c r="C715" s="219"/>
      <c r="D715" s="114"/>
      <c r="E715" s="165"/>
      <c r="F715" s="175"/>
      <c r="G715" s="115"/>
      <c r="H715" s="197"/>
      <c r="J715" s="44"/>
      <c r="K715" s="2"/>
      <c r="L715" s="157"/>
      <c r="M715" s="158"/>
      <c r="N715" s="157"/>
      <c r="O715" s="159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2"/>
      <c r="AU715" s="2"/>
      <c r="AV715" s="2"/>
      <c r="AW715" s="2"/>
    </row>
    <row r="716" spans="1:49" s="50" customFormat="1" x14ac:dyDescent="0.2">
      <c r="A716" s="1"/>
      <c r="B716" s="113"/>
      <c r="C716" s="219"/>
      <c r="D716" s="114"/>
      <c r="E716" s="165"/>
      <c r="F716" s="175"/>
      <c r="G716" s="115"/>
      <c r="H716" s="197"/>
      <c r="J716" s="44"/>
      <c r="K716" s="2"/>
      <c r="L716" s="157"/>
      <c r="M716" s="158"/>
      <c r="N716" s="157"/>
      <c r="O716" s="159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2"/>
      <c r="AU716" s="2"/>
      <c r="AV716" s="2"/>
      <c r="AW716" s="2"/>
    </row>
    <row r="717" spans="1:49" s="50" customFormat="1" x14ac:dyDescent="0.2">
      <c r="A717" s="1"/>
      <c r="B717" s="113"/>
      <c r="C717" s="219"/>
      <c r="D717" s="114"/>
      <c r="E717" s="165"/>
      <c r="F717" s="175"/>
      <c r="G717" s="115"/>
      <c r="H717" s="197"/>
      <c r="J717" s="44"/>
      <c r="K717" s="2"/>
      <c r="L717" s="157"/>
      <c r="M717" s="158"/>
      <c r="N717" s="157"/>
      <c r="O717" s="159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2"/>
      <c r="AU717" s="2"/>
      <c r="AV717" s="2"/>
      <c r="AW717" s="2"/>
    </row>
    <row r="718" spans="1:49" s="50" customFormat="1" x14ac:dyDescent="0.2">
      <c r="A718" s="1"/>
      <c r="B718" s="113"/>
      <c r="C718" s="219"/>
      <c r="D718" s="114"/>
      <c r="E718" s="165"/>
      <c r="F718" s="175"/>
      <c r="G718" s="115"/>
      <c r="H718" s="197"/>
      <c r="J718" s="44"/>
      <c r="K718" s="2"/>
      <c r="L718" s="157"/>
      <c r="M718" s="158"/>
      <c r="N718" s="157"/>
      <c r="O718" s="159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2"/>
      <c r="AU718" s="2"/>
      <c r="AV718" s="2"/>
      <c r="AW718" s="2"/>
    </row>
    <row r="719" spans="1:49" s="50" customFormat="1" x14ac:dyDescent="0.2">
      <c r="A719" s="1"/>
      <c r="B719" s="113"/>
      <c r="C719" s="219"/>
      <c r="D719" s="114"/>
      <c r="E719" s="165"/>
      <c r="F719" s="175"/>
      <c r="G719" s="115"/>
      <c r="H719" s="197"/>
      <c r="J719" s="44"/>
      <c r="K719" s="2"/>
      <c r="L719" s="157"/>
      <c r="M719" s="158"/>
      <c r="N719" s="157"/>
      <c r="O719" s="159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2"/>
      <c r="AU719" s="2"/>
      <c r="AV719" s="2"/>
      <c r="AW719" s="2"/>
    </row>
    <row r="720" spans="1:49" s="50" customFormat="1" x14ac:dyDescent="0.2">
      <c r="A720" s="1"/>
      <c r="B720" s="113"/>
      <c r="C720" s="219"/>
      <c r="D720" s="114"/>
      <c r="E720" s="165"/>
      <c r="F720" s="175"/>
      <c r="G720" s="115"/>
      <c r="H720" s="197"/>
      <c r="J720" s="44"/>
      <c r="K720" s="2"/>
      <c r="L720" s="157"/>
      <c r="M720" s="158"/>
      <c r="N720" s="157"/>
      <c r="O720" s="159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2"/>
      <c r="AU720" s="2"/>
      <c r="AV720" s="2"/>
      <c r="AW720" s="2"/>
    </row>
    <row r="721" spans="1:49" s="50" customFormat="1" x14ac:dyDescent="0.2">
      <c r="A721" s="1"/>
      <c r="B721" s="113"/>
      <c r="C721" s="219"/>
      <c r="D721" s="114"/>
      <c r="E721" s="165"/>
      <c r="F721" s="175"/>
      <c r="G721" s="115"/>
      <c r="H721" s="197"/>
      <c r="J721" s="44"/>
      <c r="K721" s="2"/>
      <c r="L721" s="157"/>
      <c r="M721" s="158"/>
      <c r="N721" s="157"/>
      <c r="O721" s="159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2"/>
      <c r="AU721" s="2"/>
      <c r="AV721" s="2"/>
      <c r="AW721" s="2"/>
    </row>
    <row r="722" spans="1:49" s="50" customFormat="1" x14ac:dyDescent="0.2">
      <c r="A722" s="1"/>
      <c r="B722" s="113"/>
      <c r="C722" s="219"/>
      <c r="D722" s="114"/>
      <c r="E722" s="165"/>
      <c r="F722" s="175"/>
      <c r="G722" s="115"/>
      <c r="H722" s="197"/>
      <c r="J722" s="44"/>
      <c r="K722" s="2"/>
      <c r="L722" s="157"/>
      <c r="M722" s="158"/>
      <c r="N722" s="157"/>
      <c r="O722" s="159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2"/>
      <c r="AU722" s="2"/>
      <c r="AV722" s="2"/>
      <c r="AW722" s="2"/>
    </row>
    <row r="723" spans="1:49" s="50" customFormat="1" x14ac:dyDescent="0.2">
      <c r="A723" s="1"/>
      <c r="B723" s="113"/>
      <c r="C723" s="219"/>
      <c r="D723" s="114"/>
      <c r="E723" s="165"/>
      <c r="F723" s="175"/>
      <c r="G723" s="115"/>
      <c r="H723" s="197"/>
      <c r="J723" s="44"/>
      <c r="K723" s="2"/>
      <c r="L723" s="157"/>
      <c r="M723" s="158"/>
      <c r="N723" s="157"/>
      <c r="O723" s="159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11"/>
      <c r="AT723" s="2"/>
      <c r="AU723" s="2"/>
      <c r="AV723" s="2"/>
      <c r="AW723" s="2"/>
    </row>
    <row r="724" spans="1:49" s="50" customFormat="1" x14ac:dyDescent="0.2">
      <c r="A724" s="1"/>
      <c r="B724" s="113"/>
      <c r="C724" s="219"/>
      <c r="D724" s="114"/>
      <c r="E724" s="165"/>
      <c r="F724" s="175"/>
      <c r="G724" s="115"/>
      <c r="H724" s="197"/>
      <c r="J724" s="44"/>
      <c r="K724" s="2"/>
      <c r="L724" s="157"/>
      <c r="M724" s="158"/>
      <c r="N724" s="157"/>
      <c r="O724" s="159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2"/>
      <c r="AU724" s="2"/>
      <c r="AV724" s="2"/>
      <c r="AW724" s="2"/>
    </row>
    <row r="725" spans="1:49" s="50" customFormat="1" x14ac:dyDescent="0.2">
      <c r="A725" s="1"/>
      <c r="B725" s="113"/>
      <c r="C725" s="219"/>
      <c r="D725" s="114"/>
      <c r="E725" s="165"/>
      <c r="F725" s="175"/>
      <c r="G725" s="115"/>
      <c r="H725" s="197"/>
      <c r="J725" s="44"/>
      <c r="K725" s="2"/>
      <c r="L725" s="157"/>
      <c r="M725" s="158"/>
      <c r="N725" s="157"/>
      <c r="O725" s="159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111"/>
      <c r="AQ725" s="111"/>
      <c r="AR725" s="111"/>
      <c r="AS725" s="111"/>
      <c r="AT725" s="2"/>
      <c r="AU725" s="2"/>
      <c r="AV725" s="2"/>
      <c r="AW725" s="2"/>
    </row>
    <row r="726" spans="1:49" s="50" customFormat="1" x14ac:dyDescent="0.2">
      <c r="A726" s="1"/>
      <c r="B726" s="113"/>
      <c r="C726" s="219"/>
      <c r="D726" s="114"/>
      <c r="E726" s="165"/>
      <c r="F726" s="175"/>
      <c r="G726" s="115"/>
      <c r="H726" s="197"/>
      <c r="J726" s="44"/>
      <c r="K726" s="2"/>
      <c r="L726" s="157"/>
      <c r="M726" s="158"/>
      <c r="N726" s="157"/>
      <c r="O726" s="159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2"/>
      <c r="AU726" s="2"/>
      <c r="AV726" s="2"/>
      <c r="AW726" s="2"/>
    </row>
    <row r="727" spans="1:49" s="50" customFormat="1" x14ac:dyDescent="0.2">
      <c r="A727" s="1"/>
      <c r="B727" s="113"/>
      <c r="C727" s="219"/>
      <c r="D727" s="114"/>
      <c r="E727" s="165"/>
      <c r="F727" s="175"/>
      <c r="G727" s="115"/>
      <c r="H727" s="197"/>
      <c r="J727" s="44"/>
      <c r="K727" s="2"/>
      <c r="L727" s="157"/>
      <c r="M727" s="158"/>
      <c r="N727" s="157"/>
      <c r="O727" s="159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111"/>
      <c r="AQ727" s="111"/>
      <c r="AR727" s="111"/>
      <c r="AS727" s="111"/>
      <c r="AT727" s="2"/>
      <c r="AU727" s="2"/>
      <c r="AV727" s="2"/>
      <c r="AW727" s="2"/>
    </row>
    <row r="728" spans="1:49" s="50" customFormat="1" x14ac:dyDescent="0.2">
      <c r="A728" s="1"/>
      <c r="B728" s="113"/>
      <c r="C728" s="219"/>
      <c r="D728" s="114"/>
      <c r="E728" s="165"/>
      <c r="F728" s="175"/>
      <c r="G728" s="115"/>
      <c r="H728" s="197"/>
      <c r="J728" s="44"/>
      <c r="K728" s="2"/>
      <c r="L728" s="157"/>
      <c r="M728" s="158"/>
      <c r="N728" s="157"/>
      <c r="O728" s="159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2"/>
      <c r="AU728" s="2"/>
      <c r="AV728" s="2"/>
      <c r="AW728" s="2"/>
    </row>
    <row r="729" spans="1:49" s="50" customFormat="1" x14ac:dyDescent="0.2">
      <c r="A729" s="1"/>
      <c r="B729" s="113"/>
      <c r="C729" s="219"/>
      <c r="D729" s="114"/>
      <c r="E729" s="165"/>
      <c r="F729" s="175"/>
      <c r="G729" s="115"/>
      <c r="H729" s="197"/>
      <c r="J729" s="44"/>
      <c r="K729" s="2"/>
      <c r="L729" s="157"/>
      <c r="M729" s="158"/>
      <c r="N729" s="157"/>
      <c r="O729" s="159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111"/>
      <c r="AQ729" s="111"/>
      <c r="AR729" s="111"/>
      <c r="AS729" s="111"/>
      <c r="AT729" s="2"/>
      <c r="AU729" s="2"/>
      <c r="AV729" s="2"/>
      <c r="AW729" s="2"/>
    </row>
    <row r="730" spans="1:49" s="50" customFormat="1" x14ac:dyDescent="0.2">
      <c r="A730" s="1"/>
      <c r="B730" s="113"/>
      <c r="C730" s="219"/>
      <c r="D730" s="114"/>
      <c r="E730" s="165"/>
      <c r="F730" s="175"/>
      <c r="G730" s="115"/>
      <c r="H730" s="197"/>
      <c r="J730" s="44"/>
      <c r="K730" s="2"/>
      <c r="L730" s="157"/>
      <c r="M730" s="158"/>
      <c r="N730" s="157"/>
      <c r="O730" s="159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2"/>
      <c r="AU730" s="2"/>
      <c r="AV730" s="2"/>
      <c r="AW730" s="2"/>
    </row>
    <row r="731" spans="1:49" s="50" customFormat="1" x14ac:dyDescent="0.2">
      <c r="A731" s="1"/>
      <c r="B731" s="113"/>
      <c r="C731" s="219"/>
      <c r="D731" s="114"/>
      <c r="E731" s="165"/>
      <c r="F731" s="175"/>
      <c r="G731" s="115"/>
      <c r="H731" s="197"/>
      <c r="J731" s="44"/>
      <c r="K731" s="2"/>
      <c r="L731" s="157"/>
      <c r="M731" s="158"/>
      <c r="N731" s="157"/>
      <c r="O731" s="159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111"/>
      <c r="AQ731" s="111"/>
      <c r="AR731" s="111"/>
      <c r="AS731" s="111"/>
      <c r="AT731" s="2"/>
      <c r="AU731" s="2"/>
      <c r="AV731" s="2"/>
      <c r="AW731" s="2"/>
    </row>
    <row r="732" spans="1:49" s="50" customFormat="1" x14ac:dyDescent="0.2">
      <c r="A732" s="1"/>
      <c r="B732" s="113"/>
      <c r="C732" s="219"/>
      <c r="D732" s="114"/>
      <c r="E732" s="165"/>
      <c r="F732" s="175"/>
      <c r="G732" s="115"/>
      <c r="H732" s="197"/>
      <c r="J732" s="44"/>
      <c r="K732" s="2"/>
      <c r="L732" s="157"/>
      <c r="M732" s="158"/>
      <c r="N732" s="157"/>
      <c r="O732" s="159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2"/>
      <c r="AU732" s="2"/>
      <c r="AV732" s="2"/>
      <c r="AW732" s="2"/>
    </row>
    <row r="733" spans="1:49" s="50" customFormat="1" x14ac:dyDescent="0.2">
      <c r="A733" s="1"/>
      <c r="B733" s="113"/>
      <c r="C733" s="219"/>
      <c r="D733" s="114"/>
      <c r="E733" s="165"/>
      <c r="F733" s="175"/>
      <c r="G733" s="115"/>
      <c r="H733" s="197"/>
      <c r="J733" s="44"/>
      <c r="K733" s="2"/>
      <c r="L733" s="157"/>
      <c r="M733" s="158"/>
      <c r="N733" s="157"/>
      <c r="O733" s="159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111"/>
      <c r="AQ733" s="111"/>
      <c r="AR733" s="111"/>
      <c r="AS733" s="111"/>
      <c r="AT733" s="2"/>
      <c r="AU733" s="2"/>
      <c r="AV733" s="2"/>
      <c r="AW733" s="2"/>
    </row>
    <row r="734" spans="1:49" s="50" customFormat="1" x14ac:dyDescent="0.2">
      <c r="A734" s="1"/>
      <c r="B734" s="113"/>
      <c r="C734" s="219"/>
      <c r="D734" s="114"/>
      <c r="E734" s="165"/>
      <c r="F734" s="175"/>
      <c r="G734" s="115"/>
      <c r="H734" s="197"/>
      <c r="J734" s="44"/>
      <c r="K734" s="2"/>
      <c r="L734" s="157"/>
      <c r="M734" s="158"/>
      <c r="N734" s="157"/>
      <c r="O734" s="159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2"/>
      <c r="AU734" s="2"/>
      <c r="AV734" s="2"/>
      <c r="AW734" s="2"/>
    </row>
    <row r="735" spans="1:49" s="50" customFormat="1" x14ac:dyDescent="0.2">
      <c r="A735" s="1"/>
      <c r="B735" s="113"/>
      <c r="C735" s="219"/>
      <c r="D735" s="114"/>
      <c r="E735" s="165"/>
      <c r="F735" s="175"/>
      <c r="G735" s="115"/>
      <c r="H735" s="197"/>
      <c r="J735" s="44"/>
      <c r="K735" s="2"/>
      <c r="L735" s="157"/>
      <c r="M735" s="158"/>
      <c r="N735" s="157"/>
      <c r="O735" s="159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111"/>
      <c r="AQ735" s="111"/>
      <c r="AR735" s="111"/>
      <c r="AS735" s="111"/>
      <c r="AT735" s="2"/>
      <c r="AU735" s="2"/>
      <c r="AV735" s="2"/>
      <c r="AW735" s="2"/>
    </row>
    <row r="736" spans="1:49" s="50" customFormat="1" x14ac:dyDescent="0.2">
      <c r="A736" s="1"/>
      <c r="B736" s="113"/>
      <c r="C736" s="219"/>
      <c r="D736" s="114"/>
      <c r="E736" s="165"/>
      <c r="F736" s="175"/>
      <c r="G736" s="115"/>
      <c r="H736" s="197"/>
      <c r="J736" s="44"/>
      <c r="K736" s="2"/>
      <c r="L736" s="157"/>
      <c r="M736" s="158"/>
      <c r="N736" s="157"/>
      <c r="O736" s="159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2"/>
      <c r="AU736" s="2"/>
      <c r="AV736" s="2"/>
      <c r="AW736" s="2"/>
    </row>
    <row r="737" spans="1:49" s="50" customFormat="1" x14ac:dyDescent="0.2">
      <c r="A737" s="1"/>
      <c r="B737" s="113"/>
      <c r="C737" s="219"/>
      <c r="D737" s="114"/>
      <c r="E737" s="165"/>
      <c r="F737" s="175"/>
      <c r="G737" s="115"/>
      <c r="H737" s="197"/>
      <c r="J737" s="44"/>
      <c r="K737" s="2"/>
      <c r="L737" s="157"/>
      <c r="M737" s="158"/>
      <c r="N737" s="157"/>
      <c r="O737" s="159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111"/>
      <c r="AQ737" s="111"/>
      <c r="AR737" s="111"/>
      <c r="AS737" s="111"/>
      <c r="AT737" s="2"/>
      <c r="AU737" s="2"/>
      <c r="AV737" s="2"/>
      <c r="AW737" s="2"/>
    </row>
    <row r="738" spans="1:49" s="50" customFormat="1" x14ac:dyDescent="0.2">
      <c r="A738" s="1"/>
      <c r="B738" s="113"/>
      <c r="C738" s="219"/>
      <c r="D738" s="114"/>
      <c r="E738" s="165"/>
      <c r="F738" s="175"/>
      <c r="G738" s="115"/>
      <c r="H738" s="197"/>
      <c r="J738" s="44"/>
      <c r="K738" s="2"/>
      <c r="L738" s="157"/>
      <c r="M738" s="158"/>
      <c r="N738" s="157"/>
      <c r="O738" s="159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2"/>
      <c r="AU738" s="2"/>
      <c r="AV738" s="2"/>
      <c r="AW738" s="2"/>
    </row>
    <row r="739" spans="1:49" s="50" customFormat="1" x14ac:dyDescent="0.2">
      <c r="A739" s="1"/>
      <c r="B739" s="113"/>
      <c r="C739" s="219"/>
      <c r="D739" s="114"/>
      <c r="E739" s="165"/>
      <c r="F739" s="175"/>
      <c r="G739" s="115"/>
      <c r="H739" s="197"/>
      <c r="J739" s="44"/>
      <c r="K739" s="2"/>
      <c r="L739" s="157"/>
      <c r="M739" s="158"/>
      <c r="N739" s="157"/>
      <c r="O739" s="159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111"/>
      <c r="AQ739" s="111"/>
      <c r="AR739" s="111"/>
      <c r="AS739" s="111"/>
      <c r="AT739" s="2"/>
      <c r="AU739" s="2"/>
      <c r="AV739" s="2"/>
      <c r="AW739" s="2"/>
    </row>
    <row r="740" spans="1:49" s="50" customFormat="1" x14ac:dyDescent="0.2">
      <c r="A740" s="1"/>
      <c r="B740" s="113"/>
      <c r="C740" s="219"/>
      <c r="D740" s="114"/>
      <c r="E740" s="165"/>
      <c r="F740" s="175"/>
      <c r="G740" s="115"/>
      <c r="H740" s="197"/>
      <c r="J740" s="44"/>
      <c r="K740" s="2"/>
      <c r="L740" s="157"/>
      <c r="M740" s="158"/>
      <c r="N740" s="157"/>
      <c r="O740" s="159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2"/>
      <c r="AU740" s="2"/>
      <c r="AV740" s="2"/>
      <c r="AW740" s="2"/>
    </row>
    <row r="741" spans="1:49" s="50" customFormat="1" x14ac:dyDescent="0.2">
      <c r="A741" s="1"/>
      <c r="B741" s="113"/>
      <c r="C741" s="219"/>
      <c r="D741" s="114"/>
      <c r="E741" s="165"/>
      <c r="F741" s="175"/>
      <c r="G741" s="115"/>
      <c r="H741" s="197"/>
      <c r="J741" s="44"/>
      <c r="K741" s="2"/>
      <c r="L741" s="157"/>
      <c r="M741" s="158"/>
      <c r="N741" s="157"/>
      <c r="O741" s="159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111"/>
      <c r="AQ741" s="111"/>
      <c r="AR741" s="111"/>
      <c r="AS741" s="111"/>
      <c r="AT741" s="2"/>
      <c r="AU741" s="2"/>
      <c r="AV741" s="2"/>
      <c r="AW741" s="2"/>
    </row>
    <row r="742" spans="1:49" s="50" customFormat="1" x14ac:dyDescent="0.2">
      <c r="A742" s="1"/>
      <c r="B742" s="113"/>
      <c r="C742" s="219"/>
      <c r="D742" s="114"/>
      <c r="E742" s="165"/>
      <c r="F742" s="175"/>
      <c r="G742" s="115"/>
      <c r="H742" s="197"/>
      <c r="J742" s="44"/>
      <c r="K742" s="2"/>
      <c r="L742" s="157"/>
      <c r="M742" s="158"/>
      <c r="N742" s="157"/>
      <c r="O742" s="159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2"/>
      <c r="AU742" s="2"/>
      <c r="AV742" s="2"/>
      <c r="AW742" s="2"/>
    </row>
    <row r="743" spans="1:49" s="50" customFormat="1" x14ac:dyDescent="0.2">
      <c r="A743" s="1"/>
      <c r="B743" s="113"/>
      <c r="C743" s="219"/>
      <c r="D743" s="114"/>
      <c r="E743" s="165"/>
      <c r="F743" s="175"/>
      <c r="G743" s="115"/>
      <c r="H743" s="197"/>
      <c r="J743" s="44"/>
      <c r="K743" s="2"/>
      <c r="L743" s="157"/>
      <c r="M743" s="158"/>
      <c r="N743" s="157"/>
      <c r="O743" s="159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  <c r="AN743" s="111"/>
      <c r="AO743" s="111"/>
      <c r="AP743" s="111"/>
      <c r="AQ743" s="111"/>
      <c r="AR743" s="111"/>
      <c r="AS743" s="111"/>
      <c r="AT743" s="2"/>
      <c r="AU743" s="2"/>
      <c r="AV743" s="2"/>
      <c r="AW743" s="2"/>
    </row>
    <row r="744" spans="1:49" s="50" customFormat="1" x14ac:dyDescent="0.2">
      <c r="A744" s="1"/>
      <c r="B744" s="113"/>
      <c r="C744" s="219"/>
      <c r="D744" s="114"/>
      <c r="E744" s="165"/>
      <c r="F744" s="175"/>
      <c r="G744" s="115"/>
      <c r="H744" s="197"/>
      <c r="J744" s="44"/>
      <c r="K744" s="2"/>
      <c r="L744" s="157"/>
      <c r="M744" s="158"/>
      <c r="N744" s="157"/>
      <c r="O744" s="159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2"/>
      <c r="AU744" s="2"/>
      <c r="AV744" s="2"/>
      <c r="AW744" s="2"/>
    </row>
    <row r="745" spans="1:49" s="50" customFormat="1" x14ac:dyDescent="0.2">
      <c r="A745" s="1"/>
      <c r="B745" s="113"/>
      <c r="C745" s="219"/>
      <c r="D745" s="114"/>
      <c r="E745" s="165"/>
      <c r="F745" s="175"/>
      <c r="G745" s="115"/>
      <c r="H745" s="197"/>
      <c r="J745" s="44"/>
      <c r="K745" s="2"/>
      <c r="L745" s="157"/>
      <c r="M745" s="158"/>
      <c r="N745" s="157"/>
      <c r="O745" s="159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  <c r="AN745" s="111"/>
      <c r="AO745" s="111"/>
      <c r="AP745" s="111"/>
      <c r="AQ745" s="111"/>
      <c r="AR745" s="111"/>
      <c r="AS745" s="111"/>
      <c r="AT745" s="2"/>
      <c r="AU745" s="2"/>
      <c r="AV745" s="2"/>
      <c r="AW745" s="2"/>
    </row>
    <row r="746" spans="1:49" s="50" customFormat="1" x14ac:dyDescent="0.2">
      <c r="A746" s="1"/>
      <c r="B746" s="113"/>
      <c r="C746" s="219"/>
      <c r="D746" s="114"/>
      <c r="E746" s="165"/>
      <c r="F746" s="175"/>
      <c r="G746" s="115"/>
      <c r="H746" s="197"/>
      <c r="J746" s="44"/>
      <c r="K746" s="2"/>
      <c r="L746" s="157"/>
      <c r="M746" s="158"/>
      <c r="N746" s="157"/>
      <c r="O746" s="159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2"/>
      <c r="AU746" s="2"/>
      <c r="AV746" s="2"/>
      <c r="AW746" s="2"/>
    </row>
    <row r="747" spans="1:49" s="50" customFormat="1" x14ac:dyDescent="0.2">
      <c r="A747" s="1"/>
      <c r="B747" s="113"/>
      <c r="C747" s="219"/>
      <c r="D747" s="114"/>
      <c r="E747" s="165"/>
      <c r="F747" s="175"/>
      <c r="G747" s="115"/>
      <c r="H747" s="197"/>
      <c r="J747" s="44"/>
      <c r="K747" s="2"/>
      <c r="L747" s="157"/>
      <c r="M747" s="158"/>
      <c r="N747" s="157"/>
      <c r="O747" s="159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  <c r="AN747" s="111"/>
      <c r="AO747" s="111"/>
      <c r="AP747" s="111"/>
      <c r="AQ747" s="111"/>
      <c r="AR747" s="111"/>
      <c r="AS747" s="111"/>
      <c r="AT747" s="2"/>
      <c r="AU747" s="2"/>
      <c r="AV747" s="2"/>
      <c r="AW747" s="2"/>
    </row>
    <row r="748" spans="1:49" s="50" customFormat="1" x14ac:dyDescent="0.2">
      <c r="A748" s="1"/>
      <c r="B748" s="113"/>
      <c r="C748" s="219"/>
      <c r="D748" s="114"/>
      <c r="E748" s="165"/>
      <c r="F748" s="175"/>
      <c r="G748" s="115"/>
      <c r="H748" s="197"/>
      <c r="J748" s="44"/>
      <c r="K748" s="2"/>
      <c r="L748" s="157"/>
      <c r="M748" s="158"/>
      <c r="N748" s="157"/>
      <c r="O748" s="159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2"/>
      <c r="AU748" s="2"/>
      <c r="AV748" s="2"/>
      <c r="AW748" s="2"/>
    </row>
    <row r="749" spans="1:49" s="50" customFormat="1" x14ac:dyDescent="0.2">
      <c r="A749" s="1"/>
      <c r="B749" s="113"/>
      <c r="C749" s="219"/>
      <c r="D749" s="114"/>
      <c r="E749" s="165"/>
      <c r="F749" s="175"/>
      <c r="G749" s="115"/>
      <c r="H749" s="197"/>
      <c r="J749" s="44"/>
      <c r="K749" s="2"/>
      <c r="L749" s="157"/>
      <c r="M749" s="158"/>
      <c r="N749" s="157"/>
      <c r="O749" s="159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2"/>
      <c r="AU749" s="2"/>
      <c r="AV749" s="2"/>
      <c r="AW749" s="2"/>
    </row>
    <row r="750" spans="1:49" s="50" customFormat="1" x14ac:dyDescent="0.2">
      <c r="A750" s="1"/>
      <c r="B750" s="113"/>
      <c r="C750" s="219"/>
      <c r="D750" s="114"/>
      <c r="E750" s="165"/>
      <c r="F750" s="175"/>
      <c r="G750" s="115"/>
      <c r="H750" s="197"/>
      <c r="J750" s="44"/>
      <c r="K750" s="2"/>
      <c r="L750" s="157"/>
      <c r="M750" s="158"/>
      <c r="N750" s="157"/>
      <c r="O750" s="159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2"/>
      <c r="AU750" s="2"/>
      <c r="AV750" s="2"/>
      <c r="AW750" s="2"/>
    </row>
    <row r="751" spans="1:49" s="50" customFormat="1" x14ac:dyDescent="0.2">
      <c r="A751" s="1"/>
      <c r="B751" s="113"/>
      <c r="C751" s="219"/>
      <c r="D751" s="114"/>
      <c r="E751" s="165"/>
      <c r="F751" s="175"/>
      <c r="G751" s="115"/>
      <c r="H751" s="197"/>
      <c r="J751" s="44"/>
      <c r="K751" s="2"/>
      <c r="L751" s="157"/>
      <c r="M751" s="158"/>
      <c r="N751" s="157"/>
      <c r="O751" s="159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  <c r="AN751" s="111"/>
      <c r="AO751" s="111"/>
      <c r="AP751" s="111"/>
      <c r="AQ751" s="111"/>
      <c r="AR751" s="111"/>
      <c r="AS751" s="111"/>
      <c r="AT751" s="2"/>
      <c r="AU751" s="2"/>
      <c r="AV751" s="2"/>
      <c r="AW751" s="2"/>
    </row>
    <row r="752" spans="1:49" s="50" customFormat="1" x14ac:dyDescent="0.2">
      <c r="A752" s="1"/>
      <c r="B752" s="113"/>
      <c r="C752" s="219"/>
      <c r="D752" s="114"/>
      <c r="E752" s="165"/>
      <c r="F752" s="175"/>
      <c r="G752" s="115"/>
      <c r="H752" s="197"/>
      <c r="J752" s="44"/>
      <c r="K752" s="2"/>
      <c r="L752" s="157"/>
      <c r="M752" s="158"/>
      <c r="N752" s="157"/>
      <c r="O752" s="159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2"/>
      <c r="AU752" s="2"/>
      <c r="AV752" s="2"/>
      <c r="AW752" s="2"/>
    </row>
    <row r="753" spans="1:49" s="50" customFormat="1" x14ac:dyDescent="0.2">
      <c r="A753" s="1"/>
      <c r="B753" s="113"/>
      <c r="C753" s="219"/>
      <c r="D753" s="114"/>
      <c r="E753" s="165"/>
      <c r="F753" s="175"/>
      <c r="G753" s="115"/>
      <c r="H753" s="197"/>
      <c r="J753" s="44"/>
      <c r="K753" s="2"/>
      <c r="L753" s="157"/>
      <c r="M753" s="158"/>
      <c r="N753" s="157"/>
      <c r="O753" s="159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  <c r="AN753" s="111"/>
      <c r="AO753" s="111"/>
      <c r="AP753" s="111"/>
      <c r="AQ753" s="111"/>
      <c r="AR753" s="111"/>
      <c r="AS753" s="111"/>
      <c r="AT753" s="2"/>
      <c r="AU753" s="2"/>
      <c r="AV753" s="2"/>
      <c r="AW753" s="2"/>
    </row>
    <row r="754" spans="1:49" s="50" customFormat="1" x14ac:dyDescent="0.2">
      <c r="A754" s="1"/>
      <c r="B754" s="113"/>
      <c r="C754" s="219"/>
      <c r="D754" s="114"/>
      <c r="E754" s="165"/>
      <c r="F754" s="175"/>
      <c r="G754" s="115"/>
      <c r="H754" s="197"/>
      <c r="J754" s="44"/>
      <c r="K754" s="2"/>
      <c r="L754" s="157"/>
      <c r="M754" s="158"/>
      <c r="N754" s="157"/>
      <c r="O754" s="159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2"/>
      <c r="AU754" s="2"/>
      <c r="AV754" s="2"/>
      <c r="AW754" s="2"/>
    </row>
    <row r="755" spans="1:49" s="50" customFormat="1" x14ac:dyDescent="0.2">
      <c r="A755" s="1"/>
      <c r="B755" s="113"/>
      <c r="C755" s="219"/>
      <c r="D755" s="114"/>
      <c r="E755" s="165"/>
      <c r="F755" s="175"/>
      <c r="G755" s="115"/>
      <c r="H755" s="197"/>
      <c r="J755" s="44"/>
      <c r="K755" s="2"/>
      <c r="L755" s="157"/>
      <c r="M755" s="158"/>
      <c r="N755" s="157"/>
      <c r="O755" s="159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  <c r="AN755" s="111"/>
      <c r="AO755" s="111"/>
      <c r="AP755" s="111"/>
      <c r="AQ755" s="111"/>
      <c r="AR755" s="111"/>
      <c r="AS755" s="111"/>
      <c r="AT755" s="2"/>
      <c r="AU755" s="2"/>
      <c r="AV755" s="2"/>
      <c r="AW755" s="2"/>
    </row>
    <row r="756" spans="1:49" s="50" customFormat="1" x14ac:dyDescent="0.2">
      <c r="A756" s="1"/>
      <c r="B756" s="113"/>
      <c r="C756" s="219"/>
      <c r="D756" s="114"/>
      <c r="E756" s="165"/>
      <c r="F756" s="175"/>
      <c r="G756" s="115"/>
      <c r="H756" s="197"/>
      <c r="J756" s="44"/>
      <c r="K756" s="2"/>
      <c r="L756" s="157"/>
      <c r="M756" s="158"/>
      <c r="N756" s="157"/>
      <c r="O756" s="159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2"/>
      <c r="AU756" s="2"/>
      <c r="AV756" s="2"/>
      <c r="AW756" s="2"/>
    </row>
    <row r="757" spans="1:49" s="50" customFormat="1" x14ac:dyDescent="0.2">
      <c r="A757" s="1"/>
      <c r="B757" s="113"/>
      <c r="C757" s="219"/>
      <c r="D757" s="114"/>
      <c r="E757" s="165"/>
      <c r="F757" s="175"/>
      <c r="G757" s="115"/>
      <c r="H757" s="197"/>
      <c r="J757" s="44"/>
      <c r="K757" s="2"/>
      <c r="L757" s="157"/>
      <c r="M757" s="158"/>
      <c r="N757" s="157"/>
      <c r="O757" s="159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  <c r="AN757" s="111"/>
      <c r="AO757" s="111"/>
      <c r="AP757" s="111"/>
      <c r="AQ757" s="111"/>
      <c r="AR757" s="111"/>
      <c r="AS757" s="111"/>
      <c r="AT757" s="2"/>
      <c r="AU757" s="2"/>
      <c r="AV757" s="2"/>
      <c r="AW757" s="2"/>
    </row>
    <row r="758" spans="1:49" s="50" customFormat="1" x14ac:dyDescent="0.2">
      <c r="A758" s="1"/>
      <c r="B758" s="113"/>
      <c r="C758" s="219"/>
      <c r="D758" s="114"/>
      <c r="E758" s="165"/>
      <c r="F758" s="175"/>
      <c r="G758" s="115"/>
      <c r="H758" s="197"/>
      <c r="J758" s="44"/>
      <c r="K758" s="2"/>
      <c r="L758" s="157"/>
      <c r="M758" s="158"/>
      <c r="N758" s="157"/>
      <c r="O758" s="159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2"/>
      <c r="AU758" s="2"/>
      <c r="AV758" s="2"/>
      <c r="AW758" s="2"/>
    </row>
    <row r="759" spans="1:49" s="50" customFormat="1" x14ac:dyDescent="0.2">
      <c r="A759" s="1"/>
      <c r="B759" s="113"/>
      <c r="C759" s="219"/>
      <c r="D759" s="114"/>
      <c r="E759" s="165"/>
      <c r="F759" s="175"/>
      <c r="G759" s="115"/>
      <c r="H759" s="197"/>
      <c r="J759" s="44"/>
      <c r="K759" s="2"/>
      <c r="L759" s="157"/>
      <c r="M759" s="158"/>
      <c r="N759" s="157"/>
      <c r="O759" s="159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  <c r="AN759" s="111"/>
      <c r="AO759" s="111"/>
      <c r="AP759" s="111"/>
      <c r="AQ759" s="111"/>
      <c r="AR759" s="111"/>
      <c r="AS759" s="111"/>
      <c r="AT759" s="2"/>
      <c r="AU759" s="2"/>
      <c r="AV759" s="2"/>
      <c r="AW759" s="2"/>
    </row>
    <row r="760" spans="1:49" s="50" customFormat="1" x14ac:dyDescent="0.2">
      <c r="A760" s="1"/>
      <c r="B760" s="113"/>
      <c r="C760" s="219"/>
      <c r="D760" s="114"/>
      <c r="E760" s="165"/>
      <c r="F760" s="175"/>
      <c r="G760" s="115"/>
      <c r="H760" s="197"/>
      <c r="J760" s="44"/>
      <c r="K760" s="2"/>
      <c r="L760" s="157"/>
      <c r="M760" s="158"/>
      <c r="N760" s="157"/>
      <c r="O760" s="159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2"/>
      <c r="AU760" s="2"/>
      <c r="AV760" s="2"/>
      <c r="AW760" s="2"/>
    </row>
    <row r="761" spans="1:49" s="50" customFormat="1" x14ac:dyDescent="0.2">
      <c r="A761" s="1"/>
      <c r="B761" s="113"/>
      <c r="C761" s="219"/>
      <c r="D761" s="114"/>
      <c r="E761" s="165"/>
      <c r="F761" s="175"/>
      <c r="G761" s="115"/>
      <c r="H761" s="197"/>
      <c r="J761" s="44"/>
      <c r="K761" s="2"/>
      <c r="L761" s="157"/>
      <c r="M761" s="158"/>
      <c r="N761" s="157"/>
      <c r="O761" s="159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  <c r="AN761" s="111"/>
      <c r="AO761" s="111"/>
      <c r="AP761" s="111"/>
      <c r="AQ761" s="111"/>
      <c r="AR761" s="111"/>
      <c r="AS761" s="111"/>
      <c r="AT761" s="2"/>
      <c r="AU761" s="2"/>
      <c r="AV761" s="2"/>
      <c r="AW761" s="2"/>
    </row>
    <row r="762" spans="1:49" s="50" customFormat="1" x14ac:dyDescent="0.2">
      <c r="A762" s="1"/>
      <c r="B762" s="113"/>
      <c r="C762" s="219"/>
      <c r="D762" s="114"/>
      <c r="E762" s="165"/>
      <c r="F762" s="175"/>
      <c r="G762" s="115"/>
      <c r="H762" s="197"/>
      <c r="J762" s="44"/>
      <c r="K762" s="2"/>
      <c r="L762" s="157"/>
      <c r="M762" s="158"/>
      <c r="N762" s="157"/>
      <c r="O762" s="159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2"/>
      <c r="AU762" s="2"/>
      <c r="AV762" s="2"/>
      <c r="AW762" s="2"/>
    </row>
    <row r="763" spans="1:49" s="50" customFormat="1" x14ac:dyDescent="0.2">
      <c r="A763" s="1"/>
      <c r="B763" s="113"/>
      <c r="C763" s="219"/>
      <c r="D763" s="114"/>
      <c r="E763" s="165"/>
      <c r="F763" s="175"/>
      <c r="G763" s="115"/>
      <c r="H763" s="197"/>
      <c r="J763" s="44"/>
      <c r="K763" s="2"/>
      <c r="L763" s="157"/>
      <c r="M763" s="158"/>
      <c r="N763" s="157"/>
      <c r="O763" s="159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  <c r="AN763" s="111"/>
      <c r="AO763" s="111"/>
      <c r="AP763" s="111"/>
      <c r="AQ763" s="111"/>
      <c r="AR763" s="111"/>
      <c r="AS763" s="111"/>
      <c r="AT763" s="2"/>
      <c r="AU763" s="2"/>
      <c r="AV763" s="2"/>
      <c r="AW763" s="2"/>
    </row>
    <row r="764" spans="1:49" s="50" customFormat="1" x14ac:dyDescent="0.2">
      <c r="A764" s="1"/>
      <c r="B764" s="113"/>
      <c r="C764" s="219"/>
      <c r="D764" s="114"/>
      <c r="E764" s="165"/>
      <c r="F764" s="175"/>
      <c r="G764" s="115"/>
      <c r="H764" s="197"/>
      <c r="J764" s="44"/>
      <c r="K764" s="2"/>
      <c r="L764" s="157"/>
      <c r="M764" s="158"/>
      <c r="N764" s="157"/>
      <c r="O764" s="159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2"/>
      <c r="AU764" s="2"/>
      <c r="AV764" s="2"/>
      <c r="AW764" s="2"/>
    </row>
    <row r="765" spans="1:49" s="50" customFormat="1" x14ac:dyDescent="0.2">
      <c r="A765" s="1"/>
      <c r="B765" s="113"/>
      <c r="C765" s="219"/>
      <c r="D765" s="114"/>
      <c r="E765" s="165"/>
      <c r="F765" s="175"/>
      <c r="G765" s="115"/>
      <c r="H765" s="197"/>
      <c r="J765" s="44"/>
      <c r="K765" s="2"/>
      <c r="L765" s="157"/>
      <c r="M765" s="158"/>
      <c r="N765" s="157"/>
      <c r="O765" s="159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  <c r="AN765" s="111"/>
      <c r="AO765" s="111"/>
      <c r="AP765" s="111"/>
      <c r="AQ765" s="111"/>
      <c r="AR765" s="111"/>
      <c r="AS765" s="111"/>
      <c r="AT765" s="2"/>
      <c r="AU765" s="2"/>
      <c r="AV765" s="2"/>
      <c r="AW765" s="2"/>
    </row>
    <row r="766" spans="1:49" s="50" customFormat="1" x14ac:dyDescent="0.2">
      <c r="A766" s="1"/>
      <c r="B766" s="113"/>
      <c r="C766" s="219"/>
      <c r="D766" s="114"/>
      <c r="E766" s="165"/>
      <c r="F766" s="175"/>
      <c r="G766" s="115"/>
      <c r="H766" s="197"/>
      <c r="J766" s="44"/>
      <c r="K766" s="2"/>
      <c r="L766" s="157"/>
      <c r="M766" s="158"/>
      <c r="N766" s="157"/>
      <c r="O766" s="159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2"/>
      <c r="AU766" s="2"/>
      <c r="AV766" s="2"/>
      <c r="AW766" s="2"/>
    </row>
    <row r="767" spans="1:49" s="50" customFormat="1" x14ac:dyDescent="0.2">
      <c r="A767" s="1"/>
      <c r="B767" s="113"/>
      <c r="C767" s="219"/>
      <c r="D767" s="114"/>
      <c r="E767" s="165"/>
      <c r="F767" s="175"/>
      <c r="G767" s="115"/>
      <c r="H767" s="197"/>
      <c r="J767" s="44"/>
      <c r="K767" s="2"/>
      <c r="L767" s="157"/>
      <c r="M767" s="158"/>
      <c r="N767" s="157"/>
      <c r="O767" s="159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  <c r="AN767" s="111"/>
      <c r="AO767" s="111"/>
      <c r="AP767" s="111"/>
      <c r="AQ767" s="111"/>
      <c r="AR767" s="111"/>
      <c r="AS767" s="111"/>
      <c r="AT767" s="2"/>
      <c r="AU767" s="2"/>
      <c r="AV767" s="2"/>
      <c r="AW767" s="2"/>
    </row>
    <row r="768" spans="1:49" s="50" customFormat="1" x14ac:dyDescent="0.2">
      <c r="A768" s="1"/>
      <c r="B768" s="113"/>
      <c r="C768" s="219"/>
      <c r="D768" s="114"/>
      <c r="E768" s="165"/>
      <c r="F768" s="175"/>
      <c r="G768" s="115"/>
      <c r="H768" s="197"/>
      <c r="J768" s="44"/>
      <c r="K768" s="2"/>
      <c r="L768" s="157"/>
      <c r="M768" s="158"/>
      <c r="N768" s="157"/>
      <c r="O768" s="159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2"/>
      <c r="AU768" s="2"/>
      <c r="AV768" s="2"/>
      <c r="AW768" s="2"/>
    </row>
    <row r="769" spans="1:49" s="50" customFormat="1" x14ac:dyDescent="0.2">
      <c r="A769" s="1"/>
      <c r="B769" s="113"/>
      <c r="C769" s="219"/>
      <c r="D769" s="114"/>
      <c r="E769" s="165"/>
      <c r="F769" s="175"/>
      <c r="G769" s="115"/>
      <c r="H769" s="197"/>
      <c r="J769" s="44"/>
      <c r="K769" s="2"/>
      <c r="L769" s="157"/>
      <c r="M769" s="158"/>
      <c r="N769" s="157"/>
      <c r="O769" s="159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  <c r="AN769" s="111"/>
      <c r="AO769" s="111"/>
      <c r="AP769" s="111"/>
      <c r="AQ769" s="111"/>
      <c r="AR769" s="111"/>
      <c r="AS769" s="111"/>
      <c r="AT769" s="2"/>
      <c r="AU769" s="2"/>
      <c r="AV769" s="2"/>
      <c r="AW769" s="2"/>
    </row>
    <row r="770" spans="1:49" s="50" customFormat="1" x14ac:dyDescent="0.2">
      <c r="A770" s="1"/>
      <c r="B770" s="113"/>
      <c r="C770" s="219"/>
      <c r="D770" s="114"/>
      <c r="E770" s="165"/>
      <c r="F770" s="175"/>
      <c r="G770" s="115"/>
      <c r="H770" s="197"/>
      <c r="J770" s="44"/>
      <c r="K770" s="2"/>
      <c r="L770" s="157"/>
      <c r="M770" s="158"/>
      <c r="N770" s="157"/>
      <c r="O770" s="159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2"/>
      <c r="AU770" s="2"/>
      <c r="AV770" s="2"/>
      <c r="AW770" s="2"/>
    </row>
    <row r="771" spans="1:49" s="50" customFormat="1" x14ac:dyDescent="0.2">
      <c r="A771" s="1"/>
      <c r="B771" s="113"/>
      <c r="C771" s="219"/>
      <c r="D771" s="114"/>
      <c r="E771" s="165"/>
      <c r="F771" s="175"/>
      <c r="G771" s="115"/>
      <c r="H771" s="197"/>
      <c r="J771" s="44"/>
      <c r="K771" s="2"/>
      <c r="L771" s="157"/>
      <c r="M771" s="158"/>
      <c r="N771" s="157"/>
      <c r="O771" s="159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  <c r="AN771" s="111"/>
      <c r="AO771" s="111"/>
      <c r="AP771" s="111"/>
      <c r="AQ771" s="111"/>
      <c r="AR771" s="111"/>
      <c r="AS771" s="111"/>
      <c r="AT771" s="2"/>
      <c r="AU771" s="2"/>
      <c r="AV771" s="2"/>
      <c r="AW771" s="2"/>
    </row>
    <row r="772" spans="1:49" s="50" customFormat="1" x14ac:dyDescent="0.2">
      <c r="A772" s="1"/>
      <c r="B772" s="113"/>
      <c r="C772" s="219"/>
      <c r="D772" s="114"/>
      <c r="E772" s="165"/>
      <c r="F772" s="175"/>
      <c r="G772" s="115"/>
      <c r="H772" s="197"/>
      <c r="J772" s="44"/>
      <c r="K772" s="2"/>
      <c r="L772" s="157"/>
      <c r="M772" s="158"/>
      <c r="N772" s="157"/>
      <c r="O772" s="159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2"/>
      <c r="AU772" s="2"/>
      <c r="AV772" s="2"/>
      <c r="AW772" s="2"/>
    </row>
    <row r="773" spans="1:49" s="50" customFormat="1" x14ac:dyDescent="0.2">
      <c r="A773" s="1"/>
      <c r="B773" s="113"/>
      <c r="C773" s="219"/>
      <c r="D773" s="114"/>
      <c r="E773" s="165"/>
      <c r="F773" s="175"/>
      <c r="G773" s="115"/>
      <c r="H773" s="197"/>
      <c r="J773" s="44"/>
      <c r="K773" s="2"/>
      <c r="L773" s="157"/>
      <c r="M773" s="158"/>
      <c r="N773" s="157"/>
      <c r="O773" s="159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  <c r="AN773" s="111"/>
      <c r="AO773" s="111"/>
      <c r="AP773" s="111"/>
      <c r="AQ773" s="111"/>
      <c r="AR773" s="111"/>
      <c r="AS773" s="111"/>
      <c r="AT773" s="2"/>
      <c r="AU773" s="2"/>
      <c r="AV773" s="2"/>
      <c r="AW773" s="2"/>
    </row>
    <row r="774" spans="1:49" s="50" customFormat="1" x14ac:dyDescent="0.2">
      <c r="A774" s="1"/>
      <c r="B774" s="113"/>
      <c r="C774" s="219"/>
      <c r="D774" s="114"/>
      <c r="E774" s="165"/>
      <c r="F774" s="175"/>
      <c r="G774" s="115"/>
      <c r="H774" s="197"/>
      <c r="J774" s="44"/>
      <c r="K774" s="2"/>
      <c r="L774" s="157"/>
      <c r="M774" s="158"/>
      <c r="N774" s="157"/>
      <c r="O774" s="159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2"/>
      <c r="AU774" s="2"/>
      <c r="AV774" s="2"/>
      <c r="AW774" s="2"/>
    </row>
    <row r="775" spans="1:49" s="50" customFormat="1" x14ac:dyDescent="0.2">
      <c r="A775" s="1"/>
      <c r="B775" s="113"/>
      <c r="C775" s="219"/>
      <c r="D775" s="114"/>
      <c r="E775" s="165"/>
      <c r="F775" s="175"/>
      <c r="G775" s="115"/>
      <c r="H775" s="197"/>
      <c r="J775" s="44"/>
      <c r="K775" s="2"/>
      <c r="L775" s="157"/>
      <c r="M775" s="158"/>
      <c r="N775" s="157"/>
      <c r="O775" s="159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  <c r="AN775" s="111"/>
      <c r="AO775" s="111"/>
      <c r="AP775" s="111"/>
      <c r="AQ775" s="111"/>
      <c r="AR775" s="111"/>
      <c r="AS775" s="111"/>
      <c r="AT775" s="2"/>
      <c r="AU775" s="2"/>
      <c r="AV775" s="2"/>
      <c r="AW775" s="2"/>
    </row>
    <row r="776" spans="1:49" s="50" customFormat="1" x14ac:dyDescent="0.2">
      <c r="A776" s="1"/>
      <c r="B776" s="113"/>
      <c r="C776" s="219"/>
      <c r="D776" s="114"/>
      <c r="E776" s="165"/>
      <c r="F776" s="175"/>
      <c r="G776" s="115"/>
      <c r="H776" s="197"/>
      <c r="J776" s="44"/>
      <c r="K776" s="2"/>
      <c r="L776" s="157"/>
      <c r="M776" s="158"/>
      <c r="N776" s="157"/>
      <c r="O776" s="159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2"/>
      <c r="AU776" s="2"/>
      <c r="AV776" s="2"/>
      <c r="AW776" s="2"/>
    </row>
    <row r="777" spans="1:49" s="50" customFormat="1" x14ac:dyDescent="0.2">
      <c r="A777" s="1"/>
      <c r="B777" s="113"/>
      <c r="C777" s="219"/>
      <c r="D777" s="114"/>
      <c r="E777" s="165"/>
      <c r="F777" s="175"/>
      <c r="G777" s="115"/>
      <c r="H777" s="197"/>
      <c r="J777" s="44"/>
      <c r="K777" s="2"/>
      <c r="L777" s="157"/>
      <c r="M777" s="158"/>
      <c r="N777" s="157"/>
      <c r="O777" s="159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  <c r="AN777" s="111"/>
      <c r="AO777" s="111"/>
      <c r="AP777" s="111"/>
      <c r="AQ777" s="111"/>
      <c r="AR777" s="111"/>
      <c r="AS777" s="111"/>
      <c r="AT777" s="2"/>
      <c r="AU777" s="2"/>
      <c r="AV777" s="2"/>
      <c r="AW777" s="2"/>
    </row>
    <row r="778" spans="1:49" s="50" customFormat="1" x14ac:dyDescent="0.2">
      <c r="A778" s="1"/>
      <c r="B778" s="113"/>
      <c r="C778" s="219"/>
      <c r="D778" s="114"/>
      <c r="E778" s="165"/>
      <c r="F778" s="175"/>
      <c r="G778" s="115"/>
      <c r="H778" s="197"/>
      <c r="J778" s="44"/>
      <c r="K778" s="2"/>
      <c r="L778" s="157"/>
      <c r="M778" s="158"/>
      <c r="N778" s="157"/>
      <c r="O778" s="159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2"/>
      <c r="AU778" s="2"/>
      <c r="AV778" s="2"/>
      <c r="AW778" s="2"/>
    </row>
    <row r="779" spans="1:49" s="50" customFormat="1" x14ac:dyDescent="0.2">
      <c r="A779" s="1"/>
      <c r="B779" s="113"/>
      <c r="C779" s="219"/>
      <c r="D779" s="114"/>
      <c r="E779" s="165"/>
      <c r="F779" s="175"/>
      <c r="G779" s="115"/>
      <c r="H779" s="197"/>
      <c r="J779" s="44"/>
      <c r="K779" s="2"/>
      <c r="L779" s="157"/>
      <c r="M779" s="158"/>
      <c r="N779" s="157"/>
      <c r="O779" s="159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  <c r="AN779" s="111"/>
      <c r="AO779" s="111"/>
      <c r="AP779" s="111"/>
      <c r="AQ779" s="111"/>
      <c r="AR779" s="111"/>
      <c r="AS779" s="111"/>
      <c r="AT779" s="2"/>
      <c r="AU779" s="2"/>
      <c r="AV779" s="2"/>
      <c r="AW779" s="2"/>
    </row>
    <row r="780" spans="1:49" s="50" customFormat="1" x14ac:dyDescent="0.2">
      <c r="A780" s="1"/>
      <c r="B780" s="113"/>
      <c r="C780" s="219"/>
      <c r="D780" s="114"/>
      <c r="E780" s="165"/>
      <c r="F780" s="175"/>
      <c r="G780" s="115"/>
      <c r="H780" s="197"/>
      <c r="J780" s="44"/>
      <c r="K780" s="2"/>
      <c r="L780" s="157"/>
      <c r="M780" s="158"/>
      <c r="N780" s="157"/>
      <c r="O780" s="159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2"/>
      <c r="AU780" s="2"/>
      <c r="AV780" s="2"/>
      <c r="AW780" s="2"/>
    </row>
    <row r="781" spans="1:49" s="50" customFormat="1" x14ac:dyDescent="0.2">
      <c r="A781" s="1"/>
      <c r="B781" s="113"/>
      <c r="C781" s="219"/>
      <c r="D781" s="114"/>
      <c r="E781" s="165"/>
      <c r="F781" s="175"/>
      <c r="G781" s="115"/>
      <c r="H781" s="197"/>
      <c r="J781" s="44"/>
      <c r="K781" s="2"/>
      <c r="L781" s="157"/>
      <c r="M781" s="158"/>
      <c r="N781" s="157"/>
      <c r="O781" s="159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  <c r="AN781" s="111"/>
      <c r="AO781" s="111"/>
      <c r="AP781" s="111"/>
      <c r="AQ781" s="111"/>
      <c r="AR781" s="111"/>
      <c r="AS781" s="111"/>
      <c r="AT781" s="2"/>
      <c r="AU781" s="2"/>
      <c r="AV781" s="2"/>
      <c r="AW781" s="2"/>
    </row>
    <row r="782" spans="1:49" s="50" customFormat="1" x14ac:dyDescent="0.2">
      <c r="A782" s="1"/>
      <c r="B782" s="113"/>
      <c r="C782" s="219"/>
      <c r="D782" s="114"/>
      <c r="E782" s="165"/>
      <c r="F782" s="175"/>
      <c r="G782" s="115"/>
      <c r="H782" s="197"/>
      <c r="J782" s="44"/>
      <c r="K782" s="2"/>
      <c r="L782" s="157"/>
      <c r="M782" s="158"/>
      <c r="N782" s="157"/>
      <c r="O782" s="159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2"/>
      <c r="AU782" s="2"/>
      <c r="AV782" s="2"/>
      <c r="AW782" s="2"/>
    </row>
    <row r="783" spans="1:49" s="50" customFormat="1" x14ac:dyDescent="0.2">
      <c r="A783" s="1"/>
      <c r="B783" s="113"/>
      <c r="C783" s="219"/>
      <c r="D783" s="114"/>
      <c r="E783" s="165"/>
      <c r="F783" s="175"/>
      <c r="G783" s="115"/>
      <c r="H783" s="197"/>
      <c r="J783" s="44"/>
      <c r="K783" s="2"/>
      <c r="L783" s="157"/>
      <c r="M783" s="158"/>
      <c r="N783" s="157"/>
      <c r="O783" s="159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  <c r="AN783" s="111"/>
      <c r="AO783" s="111"/>
      <c r="AP783" s="111"/>
      <c r="AQ783" s="111"/>
      <c r="AR783" s="111"/>
      <c r="AS783" s="111"/>
      <c r="AT783" s="2"/>
      <c r="AU783" s="2"/>
      <c r="AV783" s="2"/>
      <c r="AW783" s="2"/>
    </row>
    <row r="784" spans="1:49" s="50" customFormat="1" x14ac:dyDescent="0.2">
      <c r="A784" s="1"/>
      <c r="B784" s="113"/>
      <c r="C784" s="219"/>
      <c r="D784" s="114"/>
      <c r="E784" s="165"/>
      <c r="F784" s="175"/>
      <c r="G784" s="115"/>
      <c r="H784" s="197"/>
      <c r="J784" s="44"/>
      <c r="K784" s="2"/>
      <c r="L784" s="157"/>
      <c r="M784" s="158"/>
      <c r="N784" s="157"/>
      <c r="O784" s="159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2"/>
      <c r="AU784" s="2"/>
      <c r="AV784" s="2"/>
      <c r="AW784" s="2"/>
    </row>
    <row r="785" spans="1:49" s="50" customFormat="1" x14ac:dyDescent="0.2">
      <c r="A785" s="1"/>
      <c r="B785" s="113"/>
      <c r="C785" s="219"/>
      <c r="D785" s="114"/>
      <c r="E785" s="165"/>
      <c r="F785" s="175"/>
      <c r="G785" s="115"/>
      <c r="H785" s="197"/>
      <c r="J785" s="44"/>
      <c r="K785" s="2"/>
      <c r="L785" s="157"/>
      <c r="M785" s="158"/>
      <c r="N785" s="157"/>
      <c r="O785" s="159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  <c r="AN785" s="111"/>
      <c r="AO785" s="111"/>
      <c r="AP785" s="111"/>
      <c r="AQ785" s="111"/>
      <c r="AR785" s="111"/>
      <c r="AS785" s="111"/>
      <c r="AT785" s="2"/>
      <c r="AU785" s="2"/>
      <c r="AV785" s="2"/>
      <c r="AW785" s="2"/>
    </row>
    <row r="786" spans="1:49" s="50" customFormat="1" x14ac:dyDescent="0.2">
      <c r="A786" s="1"/>
      <c r="B786" s="113"/>
      <c r="C786" s="219"/>
      <c r="D786" s="114"/>
      <c r="E786" s="165"/>
      <c r="F786" s="175"/>
      <c r="G786" s="115"/>
      <c r="H786" s="197"/>
      <c r="J786" s="44"/>
      <c r="K786" s="2"/>
      <c r="L786" s="157"/>
      <c r="M786" s="158"/>
      <c r="N786" s="157"/>
      <c r="O786" s="159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2"/>
      <c r="AU786" s="2"/>
      <c r="AV786" s="2"/>
      <c r="AW786" s="2"/>
    </row>
    <row r="787" spans="1:49" s="50" customFormat="1" x14ac:dyDescent="0.2">
      <c r="A787" s="1"/>
      <c r="B787" s="113"/>
      <c r="C787" s="219"/>
      <c r="D787" s="114"/>
      <c r="E787" s="165"/>
      <c r="F787" s="175"/>
      <c r="G787" s="115"/>
      <c r="H787" s="197"/>
      <c r="J787" s="44"/>
      <c r="K787" s="2"/>
      <c r="L787" s="157"/>
      <c r="M787" s="158"/>
      <c r="N787" s="157"/>
      <c r="O787" s="159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  <c r="AN787" s="111"/>
      <c r="AO787" s="111"/>
      <c r="AP787" s="111"/>
      <c r="AQ787" s="111"/>
      <c r="AR787" s="111"/>
      <c r="AS787" s="111"/>
      <c r="AT787" s="2"/>
      <c r="AU787" s="2"/>
      <c r="AV787" s="2"/>
      <c r="AW787" s="2"/>
    </row>
    <row r="788" spans="1:49" s="50" customFormat="1" x14ac:dyDescent="0.2">
      <c r="A788" s="1"/>
      <c r="B788" s="113"/>
      <c r="C788" s="219"/>
      <c r="D788" s="114"/>
      <c r="E788" s="165"/>
      <c r="F788" s="175"/>
      <c r="G788" s="115"/>
      <c r="H788" s="197"/>
      <c r="J788" s="44"/>
      <c r="K788" s="2"/>
      <c r="L788" s="157"/>
      <c r="M788" s="158"/>
      <c r="N788" s="157"/>
      <c r="O788" s="159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2"/>
      <c r="AU788" s="2"/>
      <c r="AV788" s="2"/>
      <c r="AW788" s="2"/>
    </row>
    <row r="789" spans="1:49" s="50" customFormat="1" x14ac:dyDescent="0.2">
      <c r="A789" s="1"/>
      <c r="B789" s="113"/>
      <c r="C789" s="219"/>
      <c r="D789" s="114"/>
      <c r="E789" s="165"/>
      <c r="F789" s="175"/>
      <c r="G789" s="115"/>
      <c r="H789" s="197"/>
      <c r="J789" s="44"/>
      <c r="K789" s="2"/>
      <c r="L789" s="157"/>
      <c r="M789" s="158"/>
      <c r="N789" s="157"/>
      <c r="O789" s="159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  <c r="AN789" s="111"/>
      <c r="AO789" s="111"/>
      <c r="AP789" s="111"/>
      <c r="AQ789" s="111"/>
      <c r="AR789" s="111"/>
      <c r="AS789" s="111"/>
      <c r="AT789" s="2"/>
      <c r="AU789" s="2"/>
      <c r="AV789" s="2"/>
      <c r="AW789" s="2"/>
    </row>
    <row r="790" spans="1:49" s="50" customFormat="1" x14ac:dyDescent="0.2">
      <c r="A790" s="1"/>
      <c r="B790" s="113"/>
      <c r="C790" s="219"/>
      <c r="D790" s="114"/>
      <c r="E790" s="165"/>
      <c r="F790" s="175"/>
      <c r="G790" s="115"/>
      <c r="H790" s="197"/>
      <c r="J790" s="44"/>
      <c r="K790" s="2"/>
      <c r="L790" s="157"/>
      <c r="M790" s="158"/>
      <c r="N790" s="157"/>
      <c r="O790" s="159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2"/>
      <c r="AU790" s="2"/>
      <c r="AV790" s="2"/>
      <c r="AW790" s="2"/>
    </row>
    <row r="791" spans="1:49" s="50" customFormat="1" x14ac:dyDescent="0.2">
      <c r="A791" s="1"/>
      <c r="B791" s="113"/>
      <c r="C791" s="219"/>
      <c r="D791" s="114"/>
      <c r="E791" s="165"/>
      <c r="F791" s="175"/>
      <c r="G791" s="115"/>
      <c r="H791" s="197"/>
      <c r="J791" s="44"/>
      <c r="K791" s="2"/>
      <c r="L791" s="157"/>
      <c r="M791" s="158"/>
      <c r="N791" s="157"/>
      <c r="O791" s="159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  <c r="AN791" s="111"/>
      <c r="AO791" s="111"/>
      <c r="AP791" s="111"/>
      <c r="AQ791" s="111"/>
      <c r="AR791" s="111"/>
      <c r="AS791" s="111"/>
      <c r="AT791" s="2"/>
      <c r="AU791" s="2"/>
      <c r="AV791" s="2"/>
      <c r="AW791" s="2"/>
    </row>
    <row r="792" spans="1:49" s="50" customFormat="1" x14ac:dyDescent="0.2">
      <c r="A792" s="1"/>
      <c r="B792" s="113"/>
      <c r="C792" s="219"/>
      <c r="D792" s="114"/>
      <c r="E792" s="165"/>
      <c r="F792" s="175"/>
      <c r="G792" s="115"/>
      <c r="H792" s="197"/>
      <c r="J792" s="44"/>
      <c r="K792" s="2"/>
      <c r="L792" s="157"/>
      <c r="M792" s="158"/>
      <c r="N792" s="157"/>
      <c r="O792" s="159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2"/>
      <c r="AU792" s="2"/>
      <c r="AV792" s="2"/>
      <c r="AW792" s="2"/>
    </row>
    <row r="793" spans="1:49" s="50" customFormat="1" x14ac:dyDescent="0.2">
      <c r="A793" s="1"/>
      <c r="B793" s="113"/>
      <c r="C793" s="219"/>
      <c r="D793" s="114"/>
      <c r="E793" s="165"/>
      <c r="F793" s="175"/>
      <c r="G793" s="115"/>
      <c r="H793" s="197"/>
      <c r="J793" s="44"/>
      <c r="K793" s="2"/>
      <c r="L793" s="157"/>
      <c r="M793" s="158"/>
      <c r="N793" s="157"/>
      <c r="O793" s="159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  <c r="AN793" s="111"/>
      <c r="AO793" s="111"/>
      <c r="AP793" s="111"/>
      <c r="AQ793" s="111"/>
      <c r="AR793" s="111"/>
      <c r="AS793" s="111"/>
      <c r="AT793" s="2"/>
      <c r="AU793" s="2"/>
      <c r="AV793" s="2"/>
      <c r="AW793" s="2"/>
    </row>
    <row r="794" spans="1:49" s="50" customFormat="1" x14ac:dyDescent="0.2">
      <c r="A794" s="1"/>
      <c r="B794" s="113"/>
      <c r="C794" s="219"/>
      <c r="D794" s="114"/>
      <c r="E794" s="165"/>
      <c r="F794" s="175"/>
      <c r="G794" s="115"/>
      <c r="H794" s="197"/>
      <c r="J794" s="44"/>
      <c r="K794" s="2"/>
      <c r="L794" s="157"/>
      <c r="M794" s="158"/>
      <c r="N794" s="157"/>
      <c r="O794" s="159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2"/>
      <c r="AU794" s="2"/>
      <c r="AV794" s="2"/>
      <c r="AW794" s="2"/>
    </row>
    <row r="795" spans="1:49" s="50" customFormat="1" x14ac:dyDescent="0.2">
      <c r="A795" s="1"/>
      <c r="B795" s="113"/>
      <c r="C795" s="219"/>
      <c r="D795" s="114"/>
      <c r="E795" s="165"/>
      <c r="F795" s="175"/>
      <c r="G795" s="115"/>
      <c r="H795" s="197"/>
      <c r="J795" s="44"/>
      <c r="K795" s="2"/>
      <c r="L795" s="157"/>
      <c r="M795" s="158"/>
      <c r="N795" s="157"/>
      <c r="O795" s="159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11"/>
      <c r="AT795" s="2"/>
      <c r="AU795" s="2"/>
      <c r="AV795" s="2"/>
      <c r="AW795" s="2"/>
    </row>
    <row r="796" spans="1:49" s="50" customFormat="1" x14ac:dyDescent="0.2">
      <c r="A796" s="1"/>
      <c r="B796" s="113"/>
      <c r="C796" s="219"/>
      <c r="D796" s="114"/>
      <c r="E796" s="165"/>
      <c r="F796" s="175"/>
      <c r="G796" s="115"/>
      <c r="H796" s="197"/>
      <c r="J796" s="44"/>
      <c r="K796" s="2"/>
      <c r="L796" s="157"/>
      <c r="M796" s="158"/>
      <c r="N796" s="157"/>
      <c r="O796" s="159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2"/>
      <c r="AU796" s="2"/>
      <c r="AV796" s="2"/>
      <c r="AW796" s="2"/>
    </row>
    <row r="797" spans="1:49" s="50" customFormat="1" x14ac:dyDescent="0.2">
      <c r="A797" s="1"/>
      <c r="B797" s="113"/>
      <c r="C797" s="219"/>
      <c r="D797" s="114"/>
      <c r="E797" s="165"/>
      <c r="F797" s="175"/>
      <c r="G797" s="115"/>
      <c r="H797" s="197"/>
      <c r="J797" s="44"/>
      <c r="K797" s="2"/>
      <c r="L797" s="157"/>
      <c r="M797" s="158"/>
      <c r="N797" s="157"/>
      <c r="O797" s="159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  <c r="AN797" s="111"/>
      <c r="AO797" s="111"/>
      <c r="AP797" s="111"/>
      <c r="AQ797" s="111"/>
      <c r="AR797" s="111"/>
      <c r="AS797" s="111"/>
      <c r="AT797" s="2"/>
      <c r="AU797" s="2"/>
      <c r="AV797" s="2"/>
      <c r="AW797" s="2"/>
    </row>
    <row r="798" spans="1:49" s="50" customFormat="1" x14ac:dyDescent="0.2">
      <c r="A798" s="1"/>
      <c r="B798" s="113"/>
      <c r="C798" s="219"/>
      <c r="D798" s="114"/>
      <c r="E798" s="165"/>
      <c r="F798" s="175"/>
      <c r="G798" s="115"/>
      <c r="H798" s="197"/>
      <c r="J798" s="44"/>
      <c r="K798" s="2"/>
      <c r="L798" s="157"/>
      <c r="M798" s="158"/>
      <c r="N798" s="157"/>
      <c r="O798" s="159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2"/>
      <c r="AU798" s="2"/>
      <c r="AV798" s="2"/>
      <c r="AW798" s="2"/>
    </row>
    <row r="799" spans="1:49" s="50" customFormat="1" x14ac:dyDescent="0.2">
      <c r="A799" s="1"/>
      <c r="B799" s="113"/>
      <c r="C799" s="219"/>
      <c r="D799" s="114"/>
      <c r="E799" s="165"/>
      <c r="F799" s="175"/>
      <c r="G799" s="115"/>
      <c r="H799" s="197"/>
      <c r="J799" s="44"/>
      <c r="K799" s="2"/>
      <c r="L799" s="157"/>
      <c r="M799" s="158"/>
      <c r="N799" s="157"/>
      <c r="O799" s="159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  <c r="AN799" s="111"/>
      <c r="AO799" s="111"/>
      <c r="AP799" s="111"/>
      <c r="AQ799" s="111"/>
      <c r="AR799" s="111"/>
      <c r="AS799" s="111"/>
      <c r="AT799" s="2"/>
      <c r="AU799" s="2"/>
      <c r="AV799" s="2"/>
      <c r="AW799" s="2"/>
    </row>
    <row r="800" spans="1:49" s="50" customFormat="1" x14ac:dyDescent="0.2">
      <c r="A800" s="1"/>
      <c r="B800" s="113"/>
      <c r="C800" s="219"/>
      <c r="D800" s="114"/>
      <c r="E800" s="165"/>
      <c r="F800" s="175"/>
      <c r="G800" s="115"/>
      <c r="H800" s="197"/>
      <c r="J800" s="44"/>
      <c r="K800" s="2"/>
      <c r="L800" s="157"/>
      <c r="M800" s="158"/>
      <c r="N800" s="157"/>
      <c r="O800" s="159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2"/>
      <c r="AU800" s="2"/>
      <c r="AV800" s="2"/>
      <c r="AW800" s="2"/>
    </row>
    <row r="801" spans="1:49" s="50" customFormat="1" x14ac:dyDescent="0.2">
      <c r="A801" s="1"/>
      <c r="B801" s="113"/>
      <c r="C801" s="219"/>
      <c r="D801" s="114"/>
      <c r="E801" s="165"/>
      <c r="F801" s="175"/>
      <c r="G801" s="115"/>
      <c r="H801" s="197"/>
      <c r="J801" s="44"/>
      <c r="K801" s="2"/>
      <c r="L801" s="157"/>
      <c r="M801" s="158"/>
      <c r="N801" s="157"/>
      <c r="O801" s="159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  <c r="AN801" s="111"/>
      <c r="AO801" s="111"/>
      <c r="AP801" s="111"/>
      <c r="AQ801" s="111"/>
      <c r="AR801" s="111"/>
      <c r="AS801" s="111"/>
      <c r="AT801" s="2"/>
      <c r="AU801" s="2"/>
      <c r="AV801" s="2"/>
      <c r="AW801" s="2"/>
    </row>
    <row r="802" spans="1:49" s="50" customFormat="1" x14ac:dyDescent="0.2">
      <c r="A802" s="1"/>
      <c r="B802" s="113"/>
      <c r="C802" s="219"/>
      <c r="D802" s="114"/>
      <c r="E802" s="165"/>
      <c r="F802" s="175"/>
      <c r="G802" s="115"/>
      <c r="H802" s="197"/>
      <c r="J802" s="44"/>
      <c r="K802" s="2"/>
      <c r="L802" s="157"/>
      <c r="M802" s="158"/>
      <c r="N802" s="157"/>
      <c r="O802" s="159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2"/>
      <c r="AU802" s="2"/>
      <c r="AV802" s="2"/>
      <c r="AW802" s="2"/>
    </row>
    <row r="803" spans="1:49" s="50" customFormat="1" x14ac:dyDescent="0.2">
      <c r="A803" s="1"/>
      <c r="B803" s="113"/>
      <c r="C803" s="219"/>
      <c r="D803" s="114"/>
      <c r="E803" s="165"/>
      <c r="F803" s="175"/>
      <c r="G803" s="115"/>
      <c r="H803" s="197"/>
      <c r="J803" s="44"/>
      <c r="K803" s="2"/>
      <c r="L803" s="157"/>
      <c r="M803" s="158"/>
      <c r="N803" s="157"/>
      <c r="O803" s="159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2"/>
      <c r="AU803" s="2"/>
      <c r="AV803" s="2"/>
      <c r="AW803" s="2"/>
    </row>
    <row r="804" spans="1:49" s="50" customFormat="1" x14ac:dyDescent="0.2">
      <c r="A804" s="1"/>
      <c r="B804" s="113"/>
      <c r="C804" s="219"/>
      <c r="D804" s="114"/>
      <c r="E804" s="165"/>
      <c r="F804" s="175"/>
      <c r="G804" s="115"/>
      <c r="H804" s="197"/>
      <c r="J804" s="44"/>
      <c r="K804" s="2"/>
      <c r="L804" s="157"/>
      <c r="M804" s="158"/>
      <c r="N804" s="157"/>
      <c r="O804" s="159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2"/>
      <c r="AU804" s="2"/>
      <c r="AV804" s="2"/>
      <c r="AW804" s="2"/>
    </row>
    <row r="805" spans="1:49" s="50" customFormat="1" x14ac:dyDescent="0.2">
      <c r="A805" s="1"/>
      <c r="B805" s="113"/>
      <c r="C805" s="219"/>
      <c r="D805" s="114"/>
      <c r="E805" s="165"/>
      <c r="F805" s="175"/>
      <c r="G805" s="115"/>
      <c r="H805" s="197"/>
      <c r="J805" s="44"/>
      <c r="K805" s="2"/>
      <c r="L805" s="157"/>
      <c r="M805" s="158"/>
      <c r="N805" s="157"/>
      <c r="O805" s="159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  <c r="AN805" s="111"/>
      <c r="AO805" s="111"/>
      <c r="AP805" s="111"/>
      <c r="AQ805" s="111"/>
      <c r="AR805" s="111"/>
      <c r="AS805" s="111"/>
      <c r="AT805" s="2"/>
      <c r="AU805" s="2"/>
      <c r="AV805" s="2"/>
      <c r="AW805" s="2"/>
    </row>
    <row r="806" spans="1:49" s="50" customFormat="1" x14ac:dyDescent="0.2">
      <c r="A806" s="1"/>
      <c r="B806" s="113"/>
      <c r="C806" s="219"/>
      <c r="D806" s="114"/>
      <c r="E806" s="165"/>
      <c r="F806" s="175"/>
      <c r="G806" s="115"/>
      <c r="H806" s="197"/>
      <c r="J806" s="44"/>
      <c r="K806" s="2"/>
      <c r="L806" s="157"/>
      <c r="M806" s="158"/>
      <c r="N806" s="157"/>
      <c r="O806" s="159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2"/>
      <c r="AU806" s="2"/>
      <c r="AV806" s="2"/>
      <c r="AW806" s="2"/>
    </row>
    <row r="807" spans="1:49" s="50" customFormat="1" x14ac:dyDescent="0.2">
      <c r="A807" s="1"/>
      <c r="B807" s="113"/>
      <c r="C807" s="219"/>
      <c r="D807" s="114"/>
      <c r="E807" s="165"/>
      <c r="F807" s="175"/>
      <c r="G807" s="115"/>
      <c r="H807" s="197"/>
      <c r="J807" s="44"/>
      <c r="K807" s="2"/>
      <c r="L807" s="157"/>
      <c r="M807" s="158"/>
      <c r="N807" s="157"/>
      <c r="O807" s="159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  <c r="AN807" s="111"/>
      <c r="AO807" s="111"/>
      <c r="AP807" s="111"/>
      <c r="AQ807" s="111"/>
      <c r="AR807" s="111"/>
      <c r="AS807" s="111"/>
      <c r="AT807" s="2"/>
      <c r="AU807" s="2"/>
      <c r="AV807" s="2"/>
      <c r="AW807" s="2"/>
    </row>
    <row r="808" spans="1:49" s="50" customFormat="1" x14ac:dyDescent="0.2">
      <c r="A808" s="1"/>
      <c r="B808" s="113"/>
      <c r="C808" s="219"/>
      <c r="D808" s="114"/>
      <c r="E808" s="165"/>
      <c r="F808" s="175"/>
      <c r="G808" s="115"/>
      <c r="H808" s="197"/>
      <c r="J808" s="44"/>
      <c r="K808" s="2"/>
      <c r="L808" s="157"/>
      <c r="M808" s="158"/>
      <c r="N808" s="157"/>
      <c r="O808" s="159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2"/>
      <c r="AU808" s="2"/>
      <c r="AV808" s="2"/>
      <c r="AW808" s="2"/>
    </row>
    <row r="809" spans="1:49" s="50" customFormat="1" x14ac:dyDescent="0.2">
      <c r="A809" s="1"/>
      <c r="B809" s="113"/>
      <c r="C809" s="219"/>
      <c r="D809" s="114"/>
      <c r="E809" s="165"/>
      <c r="F809" s="175"/>
      <c r="G809" s="115"/>
      <c r="H809" s="197"/>
      <c r="J809" s="44"/>
      <c r="K809" s="2"/>
      <c r="L809" s="157"/>
      <c r="M809" s="158"/>
      <c r="N809" s="157"/>
      <c r="O809" s="159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2"/>
      <c r="AU809" s="2"/>
      <c r="AV809" s="2"/>
      <c r="AW809" s="2"/>
    </row>
    <row r="810" spans="1:49" s="50" customFormat="1" x14ac:dyDescent="0.2">
      <c r="A810" s="1"/>
      <c r="B810" s="113"/>
      <c r="C810" s="219"/>
      <c r="D810" s="114"/>
      <c r="E810" s="165"/>
      <c r="F810" s="175"/>
      <c r="G810" s="115"/>
      <c r="H810" s="197"/>
      <c r="J810" s="44"/>
      <c r="K810" s="2"/>
      <c r="L810" s="157"/>
      <c r="M810" s="158"/>
      <c r="N810" s="157"/>
      <c r="O810" s="159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2"/>
      <c r="AU810" s="2"/>
      <c r="AV810" s="2"/>
      <c r="AW810" s="2"/>
    </row>
    <row r="811" spans="1:49" s="50" customFormat="1" x14ac:dyDescent="0.2">
      <c r="A811" s="1"/>
      <c r="B811" s="113"/>
      <c r="C811" s="219"/>
      <c r="D811" s="114"/>
      <c r="E811" s="165"/>
      <c r="F811" s="175"/>
      <c r="G811" s="115"/>
      <c r="H811" s="197"/>
      <c r="J811" s="44"/>
      <c r="K811" s="2"/>
      <c r="L811" s="157"/>
      <c r="M811" s="158"/>
      <c r="N811" s="157"/>
      <c r="O811" s="159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  <c r="AN811" s="111"/>
      <c r="AO811" s="111"/>
      <c r="AP811" s="111"/>
      <c r="AQ811" s="111"/>
      <c r="AR811" s="111"/>
      <c r="AS811" s="111"/>
      <c r="AT811" s="2"/>
      <c r="AU811" s="2"/>
      <c r="AV811" s="2"/>
      <c r="AW811" s="2"/>
    </row>
    <row r="812" spans="1:49" s="50" customFormat="1" x14ac:dyDescent="0.2">
      <c r="A812" s="1"/>
      <c r="B812" s="113"/>
      <c r="C812" s="219"/>
      <c r="D812" s="114"/>
      <c r="E812" s="165"/>
      <c r="F812" s="175"/>
      <c r="G812" s="115"/>
      <c r="H812" s="197"/>
      <c r="J812" s="44"/>
      <c r="K812" s="2"/>
      <c r="L812" s="157"/>
      <c r="M812" s="158"/>
      <c r="N812" s="157"/>
      <c r="O812" s="159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2"/>
      <c r="AU812" s="2"/>
      <c r="AV812" s="2"/>
      <c r="AW812" s="2"/>
    </row>
    <row r="813" spans="1:49" s="50" customFormat="1" x14ac:dyDescent="0.2">
      <c r="A813" s="1"/>
      <c r="B813" s="113"/>
      <c r="C813" s="219"/>
      <c r="D813" s="114"/>
      <c r="E813" s="165"/>
      <c r="F813" s="175"/>
      <c r="G813" s="115"/>
      <c r="H813" s="197"/>
      <c r="J813" s="44"/>
      <c r="K813" s="2"/>
      <c r="L813" s="157"/>
      <c r="M813" s="158"/>
      <c r="N813" s="157"/>
      <c r="O813" s="159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  <c r="AN813" s="111"/>
      <c r="AO813" s="111"/>
      <c r="AP813" s="111"/>
      <c r="AQ813" s="111"/>
      <c r="AR813" s="111"/>
      <c r="AS813" s="111"/>
      <c r="AT813" s="2"/>
      <c r="AU813" s="2"/>
      <c r="AV813" s="2"/>
      <c r="AW813" s="2"/>
    </row>
    <row r="814" spans="1:49" s="50" customFormat="1" x14ac:dyDescent="0.2">
      <c r="A814" s="1"/>
      <c r="B814" s="113"/>
      <c r="C814" s="219"/>
      <c r="D814" s="114"/>
      <c r="E814" s="165"/>
      <c r="F814" s="175"/>
      <c r="G814" s="115"/>
      <c r="H814" s="197"/>
      <c r="J814" s="44"/>
      <c r="K814" s="2"/>
      <c r="L814" s="157"/>
      <c r="M814" s="158"/>
      <c r="N814" s="157"/>
      <c r="O814" s="159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2"/>
      <c r="AU814" s="2"/>
      <c r="AV814" s="2"/>
      <c r="AW814" s="2"/>
    </row>
    <row r="815" spans="1:49" s="50" customFormat="1" x14ac:dyDescent="0.2">
      <c r="A815" s="1"/>
      <c r="B815" s="113"/>
      <c r="C815" s="219"/>
      <c r="D815" s="114"/>
      <c r="E815" s="165"/>
      <c r="F815" s="175"/>
      <c r="G815" s="115"/>
      <c r="H815" s="197"/>
      <c r="J815" s="44"/>
      <c r="K815" s="2"/>
      <c r="L815" s="157"/>
      <c r="M815" s="158"/>
      <c r="N815" s="157"/>
      <c r="O815" s="159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  <c r="AN815" s="111"/>
      <c r="AO815" s="111"/>
      <c r="AP815" s="111"/>
      <c r="AQ815" s="111"/>
      <c r="AR815" s="111"/>
      <c r="AS815" s="111"/>
      <c r="AT815" s="2"/>
      <c r="AU815" s="2"/>
      <c r="AV815" s="2"/>
      <c r="AW815" s="2"/>
    </row>
    <row r="816" spans="1:49" s="50" customFormat="1" x14ac:dyDescent="0.2">
      <c r="A816" s="1"/>
      <c r="B816" s="113"/>
      <c r="C816" s="219"/>
      <c r="D816" s="114"/>
      <c r="E816" s="165"/>
      <c r="F816" s="175"/>
      <c r="G816" s="115"/>
      <c r="H816" s="197"/>
      <c r="J816" s="44"/>
      <c r="K816" s="2"/>
      <c r="L816" s="157"/>
      <c r="M816" s="158"/>
      <c r="N816" s="157"/>
      <c r="O816" s="159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2"/>
      <c r="AU816" s="2"/>
      <c r="AV816" s="2"/>
      <c r="AW816" s="2"/>
    </row>
    <row r="817" spans="1:49" s="50" customFormat="1" x14ac:dyDescent="0.2">
      <c r="A817" s="1"/>
      <c r="B817" s="113"/>
      <c r="C817" s="219"/>
      <c r="D817" s="114"/>
      <c r="E817" s="165"/>
      <c r="F817" s="175"/>
      <c r="G817" s="115"/>
      <c r="H817" s="197"/>
      <c r="J817" s="44"/>
      <c r="K817" s="2"/>
      <c r="L817" s="157"/>
      <c r="M817" s="158"/>
      <c r="N817" s="157"/>
      <c r="O817" s="159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  <c r="AN817" s="111"/>
      <c r="AO817" s="111"/>
      <c r="AP817" s="111"/>
      <c r="AQ817" s="111"/>
      <c r="AR817" s="111"/>
      <c r="AS817" s="111"/>
      <c r="AT817" s="2"/>
      <c r="AU817" s="2"/>
      <c r="AV817" s="2"/>
      <c r="AW817" s="2"/>
    </row>
    <row r="818" spans="1:49" s="50" customFormat="1" x14ac:dyDescent="0.2">
      <c r="A818" s="1"/>
      <c r="B818" s="113"/>
      <c r="C818" s="219"/>
      <c r="D818" s="114"/>
      <c r="E818" s="165"/>
      <c r="F818" s="175"/>
      <c r="G818" s="115"/>
      <c r="H818" s="197"/>
      <c r="J818" s="44"/>
      <c r="K818" s="2"/>
      <c r="L818" s="157"/>
      <c r="M818" s="158"/>
      <c r="N818" s="157"/>
      <c r="O818" s="159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2"/>
      <c r="AU818" s="2"/>
      <c r="AV818" s="2"/>
      <c r="AW818" s="2"/>
    </row>
    <row r="819" spans="1:49" s="50" customFormat="1" x14ac:dyDescent="0.2">
      <c r="A819" s="1"/>
      <c r="B819" s="113"/>
      <c r="C819" s="219"/>
      <c r="D819" s="114"/>
      <c r="E819" s="165"/>
      <c r="F819" s="175"/>
      <c r="G819" s="115"/>
      <c r="H819" s="197"/>
      <c r="J819" s="44"/>
      <c r="K819" s="2"/>
      <c r="L819" s="157"/>
      <c r="M819" s="158"/>
      <c r="N819" s="157"/>
      <c r="O819" s="159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  <c r="AN819" s="111"/>
      <c r="AO819" s="111"/>
      <c r="AP819" s="111"/>
      <c r="AQ819" s="111"/>
      <c r="AR819" s="111"/>
      <c r="AS819" s="111"/>
      <c r="AT819" s="2"/>
      <c r="AU819" s="2"/>
      <c r="AV819" s="2"/>
      <c r="AW819" s="2"/>
    </row>
    <row r="820" spans="1:49" s="50" customFormat="1" x14ac:dyDescent="0.2">
      <c r="A820" s="1"/>
      <c r="B820" s="113"/>
      <c r="C820" s="219"/>
      <c r="D820" s="114"/>
      <c r="E820" s="165"/>
      <c r="F820" s="175"/>
      <c r="G820" s="115"/>
      <c r="H820" s="197"/>
      <c r="J820" s="44"/>
      <c r="K820" s="2"/>
      <c r="L820" s="157"/>
      <c r="M820" s="158"/>
      <c r="N820" s="157"/>
      <c r="O820" s="159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2"/>
      <c r="AU820" s="2"/>
      <c r="AV820" s="2"/>
      <c r="AW820" s="2"/>
    </row>
    <row r="821" spans="1:49" s="50" customFormat="1" x14ac:dyDescent="0.2">
      <c r="A821" s="1"/>
      <c r="B821" s="113"/>
      <c r="C821" s="219"/>
      <c r="D821" s="114"/>
      <c r="E821" s="165"/>
      <c r="F821" s="175"/>
      <c r="G821" s="115"/>
      <c r="H821" s="197"/>
      <c r="J821" s="44"/>
      <c r="K821" s="2"/>
      <c r="L821" s="157"/>
      <c r="M821" s="158"/>
      <c r="N821" s="157"/>
      <c r="O821" s="159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  <c r="AN821" s="111"/>
      <c r="AO821" s="111"/>
      <c r="AP821" s="111"/>
      <c r="AQ821" s="111"/>
      <c r="AR821" s="111"/>
      <c r="AS821" s="111"/>
      <c r="AT821" s="2"/>
      <c r="AU821" s="2"/>
      <c r="AV821" s="2"/>
      <c r="AW821" s="2"/>
    </row>
    <row r="822" spans="1:49" s="50" customFormat="1" x14ac:dyDescent="0.2">
      <c r="A822" s="1"/>
      <c r="B822" s="113"/>
      <c r="C822" s="219"/>
      <c r="D822" s="114"/>
      <c r="E822" s="165"/>
      <c r="F822" s="175"/>
      <c r="G822" s="115"/>
      <c r="H822" s="197"/>
      <c r="J822" s="44"/>
      <c r="K822" s="2"/>
      <c r="L822" s="157"/>
      <c r="M822" s="158"/>
      <c r="N822" s="157"/>
      <c r="O822" s="159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2"/>
      <c r="AU822" s="2"/>
      <c r="AV822" s="2"/>
      <c r="AW822" s="2"/>
    </row>
    <row r="823" spans="1:49" s="50" customFormat="1" x14ac:dyDescent="0.2">
      <c r="A823" s="1"/>
      <c r="B823" s="113"/>
      <c r="C823" s="219"/>
      <c r="D823" s="114"/>
      <c r="E823" s="165"/>
      <c r="F823" s="175"/>
      <c r="G823" s="115"/>
      <c r="H823" s="197"/>
      <c r="J823" s="44"/>
      <c r="K823" s="2"/>
      <c r="L823" s="157"/>
      <c r="M823" s="158"/>
      <c r="N823" s="157"/>
      <c r="O823" s="159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2"/>
      <c r="AU823" s="2"/>
      <c r="AV823" s="2"/>
      <c r="AW823" s="2"/>
    </row>
    <row r="824" spans="1:49" s="50" customFormat="1" x14ac:dyDescent="0.2">
      <c r="A824" s="1"/>
      <c r="B824" s="113"/>
      <c r="C824" s="219"/>
      <c r="D824" s="114"/>
      <c r="E824" s="165"/>
      <c r="F824" s="175"/>
      <c r="G824" s="115"/>
      <c r="H824" s="197"/>
      <c r="J824" s="44"/>
      <c r="K824" s="2"/>
      <c r="L824" s="157"/>
      <c r="M824" s="158"/>
      <c r="N824" s="157"/>
      <c r="O824" s="159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2"/>
      <c r="AU824" s="2"/>
      <c r="AV824" s="2"/>
      <c r="AW824" s="2"/>
    </row>
    <row r="825" spans="1:49" s="50" customFormat="1" x14ac:dyDescent="0.2">
      <c r="A825" s="1"/>
      <c r="B825" s="113"/>
      <c r="C825" s="219"/>
      <c r="D825" s="114"/>
      <c r="E825" s="165"/>
      <c r="F825" s="175"/>
      <c r="G825" s="115"/>
      <c r="H825" s="197"/>
      <c r="J825" s="44"/>
      <c r="K825" s="2"/>
      <c r="L825" s="157"/>
      <c r="M825" s="158"/>
      <c r="N825" s="157"/>
      <c r="O825" s="159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  <c r="AN825" s="111"/>
      <c r="AO825" s="111"/>
      <c r="AP825" s="111"/>
      <c r="AQ825" s="111"/>
      <c r="AR825" s="111"/>
      <c r="AS825" s="111"/>
      <c r="AT825" s="2"/>
      <c r="AU825" s="2"/>
      <c r="AV825" s="2"/>
      <c r="AW825" s="2"/>
    </row>
    <row r="826" spans="1:49" s="50" customFormat="1" x14ac:dyDescent="0.2">
      <c r="A826" s="1"/>
      <c r="B826" s="113"/>
      <c r="C826" s="219"/>
      <c r="D826" s="114"/>
      <c r="E826" s="165"/>
      <c r="F826" s="175"/>
      <c r="G826" s="115"/>
      <c r="H826" s="197"/>
      <c r="J826" s="44"/>
      <c r="K826" s="2"/>
      <c r="L826" s="157"/>
      <c r="M826" s="158"/>
      <c r="N826" s="157"/>
      <c r="O826" s="159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2"/>
      <c r="AU826" s="2"/>
      <c r="AV826" s="2"/>
      <c r="AW826" s="2"/>
    </row>
    <row r="827" spans="1:49" s="50" customFormat="1" x14ac:dyDescent="0.2">
      <c r="A827" s="1"/>
      <c r="B827" s="113"/>
      <c r="C827" s="219"/>
      <c r="D827" s="114"/>
      <c r="E827" s="165"/>
      <c r="F827" s="175"/>
      <c r="G827" s="115"/>
      <c r="H827" s="197"/>
      <c r="J827" s="44"/>
      <c r="K827" s="2"/>
      <c r="L827" s="157"/>
      <c r="M827" s="158"/>
      <c r="N827" s="157"/>
      <c r="O827" s="159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  <c r="AN827" s="111"/>
      <c r="AO827" s="111"/>
      <c r="AP827" s="111"/>
      <c r="AQ827" s="111"/>
      <c r="AR827" s="111"/>
      <c r="AS827" s="111"/>
      <c r="AT827" s="2"/>
      <c r="AU827" s="2"/>
      <c r="AV827" s="2"/>
      <c r="AW827" s="2"/>
    </row>
    <row r="828" spans="1:49" s="50" customFormat="1" x14ac:dyDescent="0.2">
      <c r="A828" s="1"/>
      <c r="B828" s="113"/>
      <c r="C828" s="219"/>
      <c r="D828" s="114"/>
      <c r="E828" s="165"/>
      <c r="F828" s="175"/>
      <c r="G828" s="115"/>
      <c r="H828" s="197"/>
      <c r="J828" s="44"/>
      <c r="K828" s="2"/>
      <c r="L828" s="157"/>
      <c r="M828" s="158"/>
      <c r="N828" s="157"/>
      <c r="O828" s="159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2"/>
      <c r="AU828" s="2"/>
      <c r="AV828" s="2"/>
      <c r="AW828" s="2"/>
    </row>
    <row r="829" spans="1:49" s="50" customFormat="1" x14ac:dyDescent="0.2">
      <c r="A829" s="1"/>
      <c r="B829" s="113"/>
      <c r="C829" s="219"/>
      <c r="D829" s="114"/>
      <c r="E829" s="165"/>
      <c r="F829" s="175"/>
      <c r="G829" s="115"/>
      <c r="H829" s="197"/>
      <c r="J829" s="44"/>
      <c r="K829" s="2"/>
      <c r="L829" s="157"/>
      <c r="M829" s="158"/>
      <c r="N829" s="157"/>
      <c r="O829" s="159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  <c r="AN829" s="111"/>
      <c r="AO829" s="111"/>
      <c r="AP829" s="111"/>
      <c r="AQ829" s="111"/>
      <c r="AR829" s="111"/>
      <c r="AS829" s="111"/>
      <c r="AT829" s="2"/>
      <c r="AU829" s="2"/>
      <c r="AV829" s="2"/>
      <c r="AW829" s="2"/>
    </row>
    <row r="830" spans="1:49" s="50" customFormat="1" x14ac:dyDescent="0.2">
      <c r="A830" s="1"/>
      <c r="B830" s="113"/>
      <c r="C830" s="219"/>
      <c r="D830" s="114"/>
      <c r="E830" s="165"/>
      <c r="F830" s="175"/>
      <c r="G830" s="115"/>
      <c r="H830" s="197"/>
      <c r="J830" s="44"/>
      <c r="K830" s="2"/>
      <c r="L830" s="157"/>
      <c r="M830" s="158"/>
      <c r="N830" s="157"/>
      <c r="O830" s="159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2"/>
      <c r="AU830" s="2"/>
      <c r="AV830" s="2"/>
      <c r="AW830" s="2"/>
    </row>
    <row r="831" spans="1:49" s="50" customFormat="1" x14ac:dyDescent="0.2">
      <c r="A831" s="1"/>
      <c r="B831" s="113"/>
      <c r="C831" s="219"/>
      <c r="D831" s="114"/>
      <c r="E831" s="165"/>
      <c r="F831" s="175"/>
      <c r="G831" s="115"/>
      <c r="H831" s="197"/>
      <c r="J831" s="44"/>
      <c r="K831" s="2"/>
      <c r="L831" s="157"/>
      <c r="M831" s="158"/>
      <c r="N831" s="157"/>
      <c r="O831" s="159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  <c r="AN831" s="111"/>
      <c r="AO831" s="111"/>
      <c r="AP831" s="111"/>
      <c r="AQ831" s="111"/>
      <c r="AR831" s="111"/>
      <c r="AS831" s="111"/>
      <c r="AT831" s="2"/>
      <c r="AU831" s="2"/>
      <c r="AV831" s="2"/>
      <c r="AW831" s="2"/>
    </row>
    <row r="832" spans="1:49" s="50" customFormat="1" x14ac:dyDescent="0.2">
      <c r="A832" s="1"/>
      <c r="B832" s="113"/>
      <c r="C832" s="219"/>
      <c r="D832" s="114"/>
      <c r="E832" s="165"/>
      <c r="F832" s="175"/>
      <c r="G832" s="115"/>
      <c r="H832" s="197"/>
      <c r="J832" s="44"/>
      <c r="K832" s="2"/>
      <c r="L832" s="157"/>
      <c r="M832" s="158"/>
      <c r="N832" s="157"/>
      <c r="O832" s="159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2"/>
      <c r="AU832" s="2"/>
      <c r="AV832" s="2"/>
      <c r="AW832" s="2"/>
    </row>
    <row r="833" spans="1:49" s="50" customFormat="1" x14ac:dyDescent="0.2">
      <c r="A833" s="1"/>
      <c r="B833" s="113"/>
      <c r="C833" s="219"/>
      <c r="D833" s="114"/>
      <c r="E833" s="165"/>
      <c r="F833" s="175"/>
      <c r="G833" s="115"/>
      <c r="H833" s="197"/>
      <c r="J833" s="44"/>
      <c r="K833" s="2"/>
      <c r="L833" s="157"/>
      <c r="M833" s="158"/>
      <c r="N833" s="157"/>
      <c r="O833" s="159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2"/>
      <c r="AU833" s="2"/>
      <c r="AV833" s="2"/>
      <c r="AW833" s="2"/>
    </row>
    <row r="834" spans="1:49" s="50" customFormat="1" x14ac:dyDescent="0.2">
      <c r="A834" s="1"/>
      <c r="B834" s="113"/>
      <c r="C834" s="219"/>
      <c r="D834" s="114"/>
      <c r="E834" s="165"/>
      <c r="F834" s="175"/>
      <c r="G834" s="115"/>
      <c r="H834" s="197"/>
      <c r="J834" s="44"/>
      <c r="K834" s="2"/>
      <c r="L834" s="157"/>
      <c r="M834" s="158"/>
      <c r="N834" s="157"/>
      <c r="O834" s="159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2"/>
      <c r="AU834" s="2"/>
      <c r="AV834" s="2"/>
      <c r="AW834" s="2"/>
    </row>
    <row r="835" spans="1:49" s="50" customFormat="1" x14ac:dyDescent="0.2">
      <c r="A835" s="1"/>
      <c r="B835" s="113"/>
      <c r="C835" s="219"/>
      <c r="D835" s="114"/>
      <c r="E835" s="165"/>
      <c r="F835" s="175"/>
      <c r="G835" s="115"/>
      <c r="H835" s="197"/>
      <c r="J835" s="44"/>
      <c r="K835" s="2"/>
      <c r="L835" s="157"/>
      <c r="M835" s="158"/>
      <c r="N835" s="157"/>
      <c r="O835" s="159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2"/>
      <c r="AU835" s="2"/>
      <c r="AV835" s="2"/>
      <c r="AW835" s="2"/>
    </row>
  </sheetData>
  <sheetProtection formatRows="0"/>
  <protectedRanges>
    <protectedRange password="CF7A" sqref="G1:H4 G194:H194 G196:H43955 G195 G185:H185 G188 G127 G126:H126 H32 G189:H190 G12:H12 G29:H31 G61:H61 G85 H13:H14 G111:H111 H174:H176 G125 G149:G150 G135:H137 H62:H84 G183 H129:H134 G128:H128 H138:H148 H191:H192 H112:H124 H87:H109 H18:H28 G177 H180:H182 G33:H36 G86:H86 G60 H186:H187 G179:H179 G151:H151 G110 H152:H170 G171:G172 G15:H17 H37:H59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173:H173 G178:H178 G184:H184" name="Intervalo1_4"/>
    <protectedRange password="CF7A" sqref="G193:I193" name="Intervalo1_8"/>
    <protectedRange password="CF7A" sqref="G191:G192 G32 G13:G14 G152:G170 G138:G148 G129:G134 G112:G124 G180:G182 G174:G176 G18:G28 G186:G187 G37:G59 G62:G84 G87:G109" name="Intervalo1_12"/>
  </protectedRanges>
  <dataConsolidate/>
  <mergeCells count="32">
    <mergeCell ref="D6:G6"/>
    <mergeCell ref="C1:I1"/>
    <mergeCell ref="C2:I2"/>
    <mergeCell ref="C3:I3"/>
    <mergeCell ref="D5:G5"/>
    <mergeCell ref="H5:I5"/>
    <mergeCell ref="D35:I35"/>
    <mergeCell ref="D7:I7"/>
    <mergeCell ref="B10:B11"/>
    <mergeCell ref="C10:I10"/>
    <mergeCell ref="J10:J11"/>
    <mergeCell ref="C11:I11"/>
    <mergeCell ref="D12:I12"/>
    <mergeCell ref="C15:H15"/>
    <mergeCell ref="D17:I17"/>
    <mergeCell ref="C29:H29"/>
    <mergeCell ref="D31:I31"/>
    <mergeCell ref="C33:H33"/>
    <mergeCell ref="D60:H60"/>
    <mergeCell ref="D85:H85"/>
    <mergeCell ref="D110:H110"/>
    <mergeCell ref="D125:H125"/>
    <mergeCell ref="C126:H126"/>
    <mergeCell ref="D185:I185"/>
    <mergeCell ref="D190:I190"/>
    <mergeCell ref="C193:H193"/>
    <mergeCell ref="D128:I128"/>
    <mergeCell ref="C135:H135"/>
    <mergeCell ref="D137:I137"/>
    <mergeCell ref="D151:I151"/>
    <mergeCell ref="D173:I173"/>
    <mergeCell ref="D179:I179"/>
  </mergeCells>
  <phoneticPr fontId="1" type="noConversion"/>
  <dataValidations disablePrompts="1" count="1">
    <dataValidation type="decimal" operator="greaterThan" allowBlank="1" showErrorMessage="1" errorTitle="numero" error="Não é permitido digitar texto ou números com ponto." sqref="F19:F22 F24:F25 F152:F170" xr:uid="{5C8B7D8C-DF5A-4790-A98F-8E2C05B322CC}">
      <formula1>0</formula1>
      <formula2>0</formula2>
    </dataValidation>
  </dataValidations>
  <printOptions horizontalCentered="1" gridLines="1"/>
  <pageMargins left="0.51181102362204722" right="0.31496062992125984" top="0.74803149606299213" bottom="0.74803149606299213" header="0.31496062992125984" footer="0.31496062992125984"/>
  <pageSetup paperSize="9" scale="86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A30D-EE00-41B0-AD04-45F2329B172A}">
  <dimension ref="A1:N32"/>
  <sheetViews>
    <sheetView zoomScale="90" zoomScaleNormal="90" workbookViewId="0">
      <selection activeCell="B1" sqref="B1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4.28515625" customWidth="1"/>
    <col min="13" max="14" width="13.7109375" customWidth="1"/>
  </cols>
  <sheetData>
    <row r="1" spans="1:14" ht="18" customHeight="1" x14ac:dyDescent="0.2">
      <c r="A1" s="28"/>
      <c r="B1" s="209" t="s">
        <v>17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14" ht="18" customHeight="1" x14ac:dyDescent="0.2">
      <c r="A2" s="28"/>
      <c r="B2" s="207" t="s">
        <v>7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14" ht="18" customHeight="1" x14ac:dyDescent="0.2">
      <c r="A3" s="28"/>
      <c r="B3" s="211" t="s">
        <v>50</v>
      </c>
      <c r="C3" s="211"/>
      <c r="D3" s="210"/>
      <c r="E3" s="210"/>
      <c r="F3" s="210"/>
      <c r="G3" s="210"/>
      <c r="H3" s="210"/>
      <c r="I3" s="210"/>
      <c r="J3" s="210"/>
      <c r="K3" s="210"/>
    </row>
    <row r="4" spans="1:14" ht="18" customHeight="1" x14ac:dyDescent="0.2">
      <c r="A4" s="28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4" ht="18" customHeight="1" x14ac:dyDescent="0.2">
      <c r="A5" s="28"/>
      <c r="B5" s="231" t="str">
        <f>'ORÇ. HERMÍNIO'!D5</f>
        <v>AMPLIAÇÃO DO NÚCLEO EDUCACIONAL JORNALISTA HERMÍNIO MILIS</v>
      </c>
      <c r="C5" s="208"/>
      <c r="D5" s="208"/>
      <c r="E5" s="208"/>
      <c r="F5" s="208"/>
      <c r="G5" s="208"/>
      <c r="H5" s="208"/>
      <c r="I5" s="208"/>
      <c r="J5" s="208"/>
      <c r="K5" s="208"/>
    </row>
    <row r="6" spans="1:14" ht="18" customHeight="1" x14ac:dyDescent="0.2">
      <c r="A6" s="28"/>
      <c r="B6" s="208" t="str">
        <f>'ORÇ. HERMÍNIO'!D6</f>
        <v>RUA ADÃO MIBACH, S/Nº - ÁREA INDUSTRIAL, PORTO UNIÃO - SC</v>
      </c>
      <c r="C6" s="208"/>
      <c r="D6" s="208"/>
      <c r="E6" s="208"/>
      <c r="F6" s="208"/>
      <c r="G6" s="208"/>
      <c r="H6" s="208"/>
      <c r="I6" s="208"/>
      <c r="J6" s="208"/>
      <c r="K6" s="208"/>
    </row>
    <row r="7" spans="1:14" ht="18" customHeight="1" thickBot="1" x14ac:dyDescent="0.25">
      <c r="A7" s="28"/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4" ht="18" customHeight="1" x14ac:dyDescent="0.2">
      <c r="A8" s="29"/>
      <c r="B8" s="308" t="s">
        <v>18</v>
      </c>
      <c r="C8" s="308" t="s">
        <v>19</v>
      </c>
      <c r="D8" s="310" t="s">
        <v>20</v>
      </c>
      <c r="E8" s="308" t="s">
        <v>21</v>
      </c>
      <c r="F8" s="302" t="s">
        <v>22</v>
      </c>
      <c r="G8" s="303"/>
      <c r="H8" s="302" t="s">
        <v>23</v>
      </c>
      <c r="I8" s="303"/>
      <c r="J8" s="302" t="s">
        <v>24</v>
      </c>
      <c r="K8" s="303"/>
    </row>
    <row r="9" spans="1:14" ht="18" customHeight="1" thickBot="1" x14ac:dyDescent="0.25">
      <c r="A9" s="29"/>
      <c r="B9" s="309"/>
      <c r="C9" s="309"/>
      <c r="D9" s="311"/>
      <c r="E9" s="309"/>
      <c r="F9" s="243" t="s">
        <v>25</v>
      </c>
      <c r="G9" s="244" t="s">
        <v>26</v>
      </c>
      <c r="H9" s="243" t="s">
        <v>25</v>
      </c>
      <c r="I9" s="244" t="s">
        <v>26</v>
      </c>
      <c r="J9" s="243" t="s">
        <v>25</v>
      </c>
      <c r="K9" s="244" t="s">
        <v>26</v>
      </c>
    </row>
    <row r="10" spans="1:14" ht="30" customHeight="1" x14ac:dyDescent="0.2">
      <c r="A10" s="29"/>
      <c r="B10" s="245" t="s">
        <v>1</v>
      </c>
      <c r="C10" s="268" t="s">
        <v>38</v>
      </c>
      <c r="D10" s="264">
        <f>'ORÇ. HERMÍNIO'!I15</f>
        <v>3122.19</v>
      </c>
      <c r="E10" s="265">
        <f t="shared" ref="E10:E20" si="0">D10/$D$21</f>
        <v>9.4999999999999998E-3</v>
      </c>
      <c r="F10" s="253">
        <f t="shared" ref="F10:F20" si="1">G10*D10</f>
        <v>3122.19</v>
      </c>
      <c r="G10" s="254">
        <v>1</v>
      </c>
      <c r="H10" s="258">
        <f t="shared" ref="H10:H20" si="2">D10*I10</f>
        <v>0</v>
      </c>
      <c r="I10" s="259"/>
      <c r="J10" s="258">
        <f t="shared" ref="J10:J20" si="3">D10*K10</f>
        <v>0</v>
      </c>
      <c r="K10" s="260"/>
      <c r="L10" s="67"/>
      <c r="M10" s="212"/>
      <c r="N10" s="204"/>
    </row>
    <row r="11" spans="1:14" ht="30" customHeight="1" x14ac:dyDescent="0.2">
      <c r="A11" s="29"/>
      <c r="B11" s="246" t="s">
        <v>9</v>
      </c>
      <c r="C11" s="269" t="s">
        <v>243</v>
      </c>
      <c r="D11" s="264">
        <f>'ORÇ. HERMÍNIO'!I29</f>
        <v>56258.77</v>
      </c>
      <c r="E11" s="265">
        <f t="shared" si="0"/>
        <v>0.17100000000000001</v>
      </c>
      <c r="F11" s="255">
        <f t="shared" si="1"/>
        <v>45007.02</v>
      </c>
      <c r="G11" s="256">
        <v>0.8</v>
      </c>
      <c r="H11" s="255">
        <f t="shared" si="2"/>
        <v>11251.75</v>
      </c>
      <c r="I11" s="256">
        <v>0.2</v>
      </c>
      <c r="J11" s="261">
        <f t="shared" si="3"/>
        <v>0</v>
      </c>
      <c r="K11" s="262"/>
      <c r="L11" s="67"/>
      <c r="M11" s="212"/>
      <c r="N11" s="204"/>
    </row>
    <row r="12" spans="1:14" ht="30" customHeight="1" x14ac:dyDescent="0.2">
      <c r="A12" s="29"/>
      <c r="B12" s="246" t="s">
        <v>10</v>
      </c>
      <c r="C12" s="269" t="s">
        <v>52</v>
      </c>
      <c r="D12" s="264">
        <f>'ORÇ. HERMÍNIO'!I33</f>
        <v>12920.76</v>
      </c>
      <c r="E12" s="265">
        <f t="shared" si="0"/>
        <v>3.9300000000000002E-2</v>
      </c>
      <c r="F12" s="255">
        <f t="shared" si="1"/>
        <v>7752.46</v>
      </c>
      <c r="G12" s="256">
        <v>0.6</v>
      </c>
      <c r="H12" s="255">
        <f t="shared" si="2"/>
        <v>5168.3</v>
      </c>
      <c r="I12" s="256">
        <v>0.4</v>
      </c>
      <c r="J12" s="261">
        <f t="shared" si="3"/>
        <v>0</v>
      </c>
      <c r="K12" s="262"/>
      <c r="L12" s="67"/>
      <c r="M12" s="212"/>
      <c r="N12" s="204"/>
    </row>
    <row r="13" spans="1:14" ht="30" customHeight="1" x14ac:dyDescent="0.2">
      <c r="A13" s="29"/>
      <c r="B13" s="246" t="s">
        <v>11</v>
      </c>
      <c r="C13" s="269" t="s">
        <v>54</v>
      </c>
      <c r="D13" s="264">
        <f>'ORÇ. HERMÍNIO'!I126</f>
        <v>122353.43</v>
      </c>
      <c r="E13" s="265">
        <f t="shared" si="0"/>
        <v>0.37190000000000001</v>
      </c>
      <c r="F13" s="261">
        <f t="shared" si="1"/>
        <v>0</v>
      </c>
      <c r="G13" s="263"/>
      <c r="H13" s="255">
        <f t="shared" si="2"/>
        <v>85647.4</v>
      </c>
      <c r="I13" s="256">
        <v>0.7</v>
      </c>
      <c r="J13" s="255">
        <f t="shared" si="3"/>
        <v>36706.03</v>
      </c>
      <c r="K13" s="257">
        <v>0.3</v>
      </c>
      <c r="L13" s="67"/>
      <c r="M13" s="212"/>
      <c r="N13" s="204"/>
    </row>
    <row r="14" spans="1:14" ht="30" customHeight="1" x14ac:dyDescent="0.2">
      <c r="A14" s="29"/>
      <c r="B14" s="246" t="s">
        <v>12</v>
      </c>
      <c r="C14" s="269" t="s">
        <v>244</v>
      </c>
      <c r="D14" s="264">
        <f>'ORÇ. HERMÍNIO'!I135</f>
        <v>14784.97</v>
      </c>
      <c r="E14" s="265">
        <f t="shared" si="0"/>
        <v>4.4900000000000002E-2</v>
      </c>
      <c r="F14" s="261">
        <f t="shared" si="1"/>
        <v>0</v>
      </c>
      <c r="G14" s="263"/>
      <c r="H14" s="255">
        <f t="shared" si="2"/>
        <v>10349.48</v>
      </c>
      <c r="I14" s="256">
        <v>0.7</v>
      </c>
      <c r="J14" s="255">
        <f t="shared" si="3"/>
        <v>4435.49</v>
      </c>
      <c r="K14" s="257">
        <v>0.3</v>
      </c>
      <c r="L14" s="67"/>
      <c r="M14" s="212"/>
      <c r="N14" s="204"/>
    </row>
    <row r="15" spans="1:14" ht="30" customHeight="1" x14ac:dyDescent="0.2">
      <c r="A15" s="29"/>
      <c r="B15" s="246" t="s">
        <v>13</v>
      </c>
      <c r="C15" s="269" t="s">
        <v>55</v>
      </c>
      <c r="D15" s="264">
        <f>'ORÇ. HERMÍNIO'!I149</f>
        <v>83790.3</v>
      </c>
      <c r="E15" s="265">
        <f t="shared" si="0"/>
        <v>0.25469999999999998</v>
      </c>
      <c r="F15" s="261">
        <f t="shared" si="1"/>
        <v>0</v>
      </c>
      <c r="G15" s="263"/>
      <c r="H15" s="255">
        <f t="shared" si="2"/>
        <v>83790.3</v>
      </c>
      <c r="I15" s="256">
        <v>1</v>
      </c>
      <c r="J15" s="261">
        <f t="shared" si="3"/>
        <v>0</v>
      </c>
      <c r="K15" s="262"/>
      <c r="L15" s="67"/>
      <c r="M15" s="212"/>
      <c r="N15" s="204"/>
    </row>
    <row r="16" spans="1:14" ht="30" customHeight="1" x14ac:dyDescent="0.2">
      <c r="A16" s="29"/>
      <c r="B16" s="246" t="s">
        <v>14</v>
      </c>
      <c r="C16" s="269" t="s">
        <v>43</v>
      </c>
      <c r="D16" s="264">
        <f>'ORÇ. HERMÍNIO'!I171</f>
        <v>20758.21</v>
      </c>
      <c r="E16" s="265">
        <f t="shared" si="0"/>
        <v>6.3100000000000003E-2</v>
      </c>
      <c r="F16" s="261">
        <f t="shared" si="1"/>
        <v>0</v>
      </c>
      <c r="G16" s="263"/>
      <c r="H16" s="255">
        <f t="shared" si="2"/>
        <v>10379.11</v>
      </c>
      <c r="I16" s="256">
        <v>0.5</v>
      </c>
      <c r="J16" s="255">
        <f>D16*K16-0.01</f>
        <v>10379.1</v>
      </c>
      <c r="K16" s="257">
        <v>0.5</v>
      </c>
      <c r="L16" s="67"/>
      <c r="M16" s="212"/>
      <c r="N16" s="204"/>
    </row>
    <row r="17" spans="1:14" ht="30" customHeight="1" x14ac:dyDescent="0.2">
      <c r="A17" s="29"/>
      <c r="B17" s="246" t="s">
        <v>15</v>
      </c>
      <c r="C17" s="269" t="s">
        <v>64</v>
      </c>
      <c r="D17" s="264">
        <f>'ORÇ. HERMÍNIO'!I177</f>
        <v>7239.44</v>
      </c>
      <c r="E17" s="265">
        <f t="shared" si="0"/>
        <v>2.1999999999999999E-2</v>
      </c>
      <c r="F17" s="261">
        <f t="shared" si="1"/>
        <v>0</v>
      </c>
      <c r="G17" s="263"/>
      <c r="H17" s="255">
        <f t="shared" si="2"/>
        <v>7239.44</v>
      </c>
      <c r="I17" s="256">
        <v>1</v>
      </c>
      <c r="J17" s="261">
        <f t="shared" si="3"/>
        <v>0</v>
      </c>
      <c r="K17" s="262"/>
      <c r="L17" s="67"/>
      <c r="M17" s="212"/>
      <c r="N17" s="204"/>
    </row>
    <row r="18" spans="1:14" ht="30" customHeight="1" x14ac:dyDescent="0.2">
      <c r="A18" s="29"/>
      <c r="B18" s="246" t="s">
        <v>44</v>
      </c>
      <c r="C18" s="269" t="s">
        <v>233</v>
      </c>
      <c r="D18" s="264">
        <f>'ORÇ. HERMÍNIO'!I183</f>
        <v>4965.32</v>
      </c>
      <c r="E18" s="265">
        <f t="shared" si="0"/>
        <v>1.5100000000000001E-2</v>
      </c>
      <c r="F18" s="261">
        <f t="shared" si="1"/>
        <v>0</v>
      </c>
      <c r="G18" s="263"/>
      <c r="H18" s="255">
        <f t="shared" si="2"/>
        <v>3972.26</v>
      </c>
      <c r="I18" s="256">
        <v>0.8</v>
      </c>
      <c r="J18" s="255">
        <f t="shared" si="3"/>
        <v>993.06</v>
      </c>
      <c r="K18" s="257">
        <v>0.2</v>
      </c>
      <c r="L18" s="67"/>
      <c r="M18" s="212"/>
      <c r="N18" s="204"/>
    </row>
    <row r="19" spans="1:14" ht="30" customHeight="1" x14ac:dyDescent="0.2">
      <c r="A19" s="29"/>
      <c r="B19" s="246" t="s">
        <v>45</v>
      </c>
      <c r="C19" s="269" t="s">
        <v>41</v>
      </c>
      <c r="D19" s="264">
        <f>'ORÇ. HERMÍNIO'!I188</f>
        <v>225.83</v>
      </c>
      <c r="E19" s="265">
        <f t="shared" si="0"/>
        <v>6.9999999999999999E-4</v>
      </c>
      <c r="F19" s="261">
        <f t="shared" si="1"/>
        <v>0</v>
      </c>
      <c r="G19" s="263"/>
      <c r="H19" s="261">
        <f t="shared" si="2"/>
        <v>0</v>
      </c>
      <c r="I19" s="263"/>
      <c r="J19" s="255">
        <f t="shared" si="3"/>
        <v>225.83</v>
      </c>
      <c r="K19" s="257">
        <v>1</v>
      </c>
      <c r="L19" s="67"/>
      <c r="M19" s="212"/>
      <c r="N19" s="204"/>
    </row>
    <row r="20" spans="1:14" ht="30" customHeight="1" thickBot="1" x14ac:dyDescent="0.25">
      <c r="A20" s="29"/>
      <c r="B20" s="246" t="s">
        <v>46</v>
      </c>
      <c r="C20" s="269" t="s">
        <v>56</v>
      </c>
      <c r="D20" s="264">
        <f>'ORÇ. HERMÍNIO'!I193</f>
        <v>2601.7600000000002</v>
      </c>
      <c r="E20" s="265">
        <f t="shared" si="0"/>
        <v>7.9000000000000008E-3</v>
      </c>
      <c r="F20" s="261">
        <f t="shared" si="1"/>
        <v>0</v>
      </c>
      <c r="G20" s="263"/>
      <c r="H20" s="261">
        <f t="shared" si="2"/>
        <v>0</v>
      </c>
      <c r="I20" s="263"/>
      <c r="J20" s="255">
        <f t="shared" si="3"/>
        <v>2601.7600000000002</v>
      </c>
      <c r="K20" s="257">
        <v>1</v>
      </c>
      <c r="L20" s="67"/>
      <c r="M20" s="212"/>
      <c r="N20" s="204"/>
    </row>
    <row r="21" spans="1:14" ht="18" customHeight="1" x14ac:dyDescent="0.2">
      <c r="A21" s="29"/>
      <c r="B21" s="304" t="s">
        <v>5</v>
      </c>
      <c r="C21" s="305"/>
      <c r="D21" s="247">
        <f>SUM(D10:D20)</f>
        <v>329020.98</v>
      </c>
      <c r="E21" s="266">
        <f>SUM(E10:E20)</f>
        <v>1</v>
      </c>
      <c r="F21" s="247">
        <f>SUM(F10:F20)</f>
        <v>55881.67</v>
      </c>
      <c r="G21" s="249">
        <f>F21/$D$21</f>
        <v>0.16980000000000001</v>
      </c>
      <c r="H21" s="247">
        <f>SUM(H10:H20)</f>
        <v>217798.04</v>
      </c>
      <c r="I21" s="250">
        <f>H21/$D$21</f>
        <v>0.66200000000000003</v>
      </c>
      <c r="J21" s="247">
        <f>SUM(J10:J20)</f>
        <v>55341.27</v>
      </c>
      <c r="K21" s="250">
        <f>J21/$D$21</f>
        <v>0.16819999999999999</v>
      </c>
      <c r="M21" s="64"/>
      <c r="N21" s="204"/>
    </row>
    <row r="22" spans="1:14" ht="18" customHeight="1" thickBot="1" x14ac:dyDescent="0.25">
      <c r="A22" s="29"/>
      <c r="B22" s="306" t="s">
        <v>27</v>
      </c>
      <c r="C22" s="307"/>
      <c r="D22" s="248">
        <f>D21</f>
        <v>329020.98</v>
      </c>
      <c r="E22" s="267">
        <f>E21</f>
        <v>1</v>
      </c>
      <c r="F22" s="248">
        <f>F21</f>
        <v>55881.67</v>
      </c>
      <c r="G22" s="251">
        <f>F22/$D$22</f>
        <v>0.16980000000000001</v>
      </c>
      <c r="H22" s="248">
        <f>F22+H21</f>
        <v>273679.71000000002</v>
      </c>
      <c r="I22" s="252">
        <f>H22/$D$22</f>
        <v>0.83179999999999998</v>
      </c>
      <c r="J22" s="248">
        <f>H22+J21</f>
        <v>329020.98</v>
      </c>
      <c r="K22" s="252">
        <f>J22/$D$22</f>
        <v>1</v>
      </c>
      <c r="N22" s="28"/>
    </row>
    <row r="23" spans="1:14" ht="18" customHeight="1" x14ac:dyDescent="0.2">
      <c r="A23" s="29"/>
      <c r="B23" s="177"/>
      <c r="C23" s="177"/>
      <c r="D23" s="177"/>
      <c r="E23" s="177"/>
      <c r="F23" s="177"/>
      <c r="G23" s="177"/>
      <c r="H23" s="177"/>
      <c r="I23" s="177"/>
      <c r="J23" s="177"/>
      <c r="K23" s="177"/>
    </row>
    <row r="24" spans="1:14" ht="18" customHeight="1" x14ac:dyDescent="0.2">
      <c r="A24" s="29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M24" t="s">
        <v>71</v>
      </c>
    </row>
    <row r="25" spans="1:14" ht="18" customHeight="1" x14ac:dyDescent="0.2">
      <c r="A25" s="179"/>
      <c r="B25" s="186"/>
      <c r="C25" s="186"/>
      <c r="D25" s="186"/>
      <c r="E25" s="186"/>
      <c r="F25" s="186"/>
      <c r="G25" s="186"/>
      <c r="H25" s="181" t="s">
        <v>245</v>
      </c>
      <c r="I25" s="182"/>
      <c r="J25" s="183"/>
      <c r="K25" s="182"/>
      <c r="L25" s="242"/>
      <c r="M25" s="242"/>
    </row>
    <row r="26" spans="1:14" ht="18" customHeight="1" x14ac:dyDescent="0.2">
      <c r="A26" s="180"/>
      <c r="B26" s="181"/>
      <c r="C26" s="182"/>
      <c r="D26" s="183"/>
      <c r="E26" s="182"/>
      <c r="F26" s="182"/>
      <c r="G26" s="182"/>
      <c r="H26" s="185" t="s">
        <v>60</v>
      </c>
      <c r="I26" s="184"/>
      <c r="J26" s="184"/>
      <c r="K26" s="184"/>
    </row>
    <row r="27" spans="1:14" ht="18" customHeight="1" x14ac:dyDescent="0.2">
      <c r="A27" s="184"/>
      <c r="B27" s="185"/>
      <c r="C27" s="184"/>
      <c r="D27" s="184"/>
      <c r="E27" s="184"/>
      <c r="F27" s="184"/>
      <c r="G27" s="184"/>
      <c r="H27" s="185" t="s">
        <v>66</v>
      </c>
      <c r="I27" s="184"/>
      <c r="J27" s="184"/>
      <c r="K27" s="184"/>
    </row>
    <row r="28" spans="1:14" ht="18" customHeight="1" x14ac:dyDescent="0.2">
      <c r="A28" s="184"/>
      <c r="B28" s="185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4" ht="18" customHeight="1" x14ac:dyDescent="0.2">
      <c r="A29" s="184"/>
      <c r="B29" s="185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4" ht="18" customHeight="1" x14ac:dyDescent="0.2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</row>
    <row r="31" spans="1:14" ht="18" customHeight="1" x14ac:dyDescent="0.2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spans="1:14" ht="18" customHeight="1" x14ac:dyDescent="0.2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</row>
  </sheetData>
  <mergeCells count="9">
    <mergeCell ref="J8:K8"/>
    <mergeCell ref="B21:C21"/>
    <mergeCell ref="B22:C22"/>
    <mergeCell ref="B8:B9"/>
    <mergeCell ref="C8:C9"/>
    <mergeCell ref="D8:D9"/>
    <mergeCell ref="E8:E9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71" orientation="portrait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ORÇ. HERMÍNIO</vt:lpstr>
      <vt:lpstr>CRON. HERMÍNIO</vt:lpstr>
      <vt:lpstr>'CRON. HERMÍNIO'!Area_de_impressao</vt:lpstr>
      <vt:lpstr>'ORÇ. HERMÍNIO'!Area_de_impressao</vt:lpstr>
      <vt:lpstr>'CRON. HERMÍNIO'!Titulos_de_impressao</vt:lpstr>
      <vt:lpstr>'ORÇ. HERMÍNIO'!Titulos_de_impressao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2021-09-10T16:26:26Z</cp:lastPrinted>
  <dcterms:created xsi:type="dcterms:W3CDTF">2000-02-07T18:11:19Z</dcterms:created>
  <dcterms:modified xsi:type="dcterms:W3CDTF">2021-10-15T13:00:06Z</dcterms:modified>
</cp:coreProperties>
</file>