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d1adb2c6d5ab0ab3/PROJETOS DIVERSOS/15 CENTRO COMUNITÁRIO CJ PORTO UNIÃO/PARA LICITAÇÃO 10-2021/"/>
    </mc:Choice>
  </mc:AlternateContent>
  <xr:revisionPtr revIDLastSave="1322" documentId="13_ncr:1_{E4BB21C5-1071-4519-A77E-967C119EABC8}" xr6:coauthVersionLast="47" xr6:coauthVersionMax="47" xr10:uidLastSave="{0F289A27-AB62-48EB-980D-B112536E322B}"/>
  <bookViews>
    <workbookView xWindow="-120" yWindow="-120" windowWidth="29040" windowHeight="15840" xr2:uid="{00000000-000D-0000-FFFF-FFFF00000000}"/>
  </bookViews>
  <sheets>
    <sheet name="PLANILHA" sheetId="2" r:id="rId1"/>
    <sheet name="CRONOGRAMA 8 MESES" sheetId="4" r:id="rId2"/>
  </sheets>
  <definedNames>
    <definedName name="_xlnm._FilterDatabase" localSheetId="0" hidden="1">PLANILHA!$B$8:$J$8</definedName>
    <definedName name="_xlnm.Print_Area" localSheetId="1">'CRONOGRAMA 8 MESES'!$B$1:$U$29</definedName>
    <definedName name="_xlnm.Print_Area" localSheetId="0">PLANILHA!$C$1:$I$364</definedName>
    <definedName name="_xlnm.Print_Titles" localSheetId="1">'CRONOGRAMA 8 MESES'!$1:$6</definedName>
    <definedName name="_xlnm.Print_Titles" localSheetId="0">PLANILHA!$1:$8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1" i="2" l="1"/>
  <c r="F207" i="2"/>
  <c r="F181" i="2"/>
  <c r="F154" i="2"/>
  <c r="F124" i="2"/>
  <c r="F94" i="2"/>
  <c r="F75" i="2"/>
  <c r="F50" i="2"/>
  <c r="F315" i="2"/>
  <c r="F314" i="2"/>
  <c r="H315" i="2"/>
  <c r="H314" i="2"/>
  <c r="I314" i="2" l="1"/>
  <c r="I315" i="2"/>
  <c r="H348" i="2" l="1"/>
  <c r="H351" i="2"/>
  <c r="H349" i="2"/>
  <c r="H347" i="2"/>
  <c r="H343" i="2"/>
  <c r="H342" i="2"/>
  <c r="H341" i="2"/>
  <c r="H336" i="2"/>
  <c r="H335" i="2"/>
  <c r="H334" i="2"/>
  <c r="H331" i="2"/>
  <c r="H329" i="2"/>
  <c r="H327" i="2"/>
  <c r="H326" i="2"/>
  <c r="H323" i="2"/>
  <c r="H320" i="2"/>
  <c r="H319" i="2"/>
  <c r="H305" i="2"/>
  <c r="H306" i="2"/>
  <c r="H309" i="2"/>
  <c r="H312" i="2"/>
  <c r="H313" i="2"/>
  <c r="H316" i="2"/>
  <c r="H304" i="2"/>
  <c r="H298" i="2"/>
  <c r="H297" i="2"/>
  <c r="H296" i="2"/>
  <c r="H295" i="2"/>
  <c r="H294" i="2"/>
  <c r="H293" i="2"/>
  <c r="H292" i="2"/>
  <c r="H291" i="2"/>
  <c r="H290" i="2"/>
  <c r="H287" i="2"/>
  <c r="H286" i="2"/>
  <c r="H285" i="2"/>
  <c r="H271" i="2"/>
  <c r="H272" i="2"/>
  <c r="H273" i="2"/>
  <c r="H274" i="2"/>
  <c r="H275" i="2"/>
  <c r="H276" i="2"/>
  <c r="H277" i="2"/>
  <c r="H278" i="2"/>
  <c r="H279" i="2"/>
  <c r="H280" i="2"/>
  <c r="H270" i="2"/>
  <c r="H256" i="2"/>
  <c r="I256" i="2" s="1"/>
  <c r="H257" i="2"/>
  <c r="H258" i="2"/>
  <c r="H259" i="2"/>
  <c r="H260" i="2"/>
  <c r="H261" i="2"/>
  <c r="H262" i="2"/>
  <c r="H263" i="2"/>
  <c r="H264" i="2"/>
  <c r="H265" i="2"/>
  <c r="H255" i="2"/>
  <c r="H246" i="2"/>
  <c r="H247" i="2"/>
  <c r="H248" i="2"/>
  <c r="H249" i="2"/>
  <c r="H250" i="2"/>
  <c r="H251" i="2"/>
  <c r="H252" i="2"/>
  <c r="H245" i="2"/>
  <c r="H240" i="2"/>
  <c r="H239" i="2"/>
  <c r="H238" i="2"/>
  <c r="H237" i="2"/>
  <c r="H236" i="2"/>
  <c r="H235" i="2"/>
  <c r="H234" i="2"/>
  <c r="H222" i="2"/>
  <c r="H223" i="2"/>
  <c r="H224" i="2"/>
  <c r="H225" i="2"/>
  <c r="H227" i="2"/>
  <c r="H228" i="2"/>
  <c r="H229" i="2"/>
  <c r="H230" i="2"/>
  <c r="H221" i="2"/>
  <c r="H216" i="2"/>
  <c r="H215" i="2"/>
  <c r="H208" i="2"/>
  <c r="H209" i="2"/>
  <c r="H210" i="2"/>
  <c r="H211" i="2"/>
  <c r="H212" i="2"/>
  <c r="H213" i="2"/>
  <c r="H207" i="2"/>
  <c r="H202" i="2"/>
  <c r="H203" i="2"/>
  <c r="H204" i="2"/>
  <c r="H205" i="2"/>
  <c r="H201" i="2"/>
  <c r="I201" i="2" s="1"/>
  <c r="H63" i="2"/>
  <c r="H87" i="2"/>
  <c r="H117" i="2"/>
  <c r="H147" i="2"/>
  <c r="H174" i="2"/>
  <c r="H197" i="2"/>
  <c r="H196" i="2"/>
  <c r="H195" i="2"/>
  <c r="H194" i="2"/>
  <c r="H193" i="2"/>
  <c r="H192" i="2"/>
  <c r="H191" i="2"/>
  <c r="H189" i="2"/>
  <c r="H188" i="2"/>
  <c r="H186" i="2"/>
  <c r="H185" i="2"/>
  <c r="H184" i="2"/>
  <c r="H183" i="2"/>
  <c r="H182" i="2"/>
  <c r="H181" i="2"/>
  <c r="H179" i="2"/>
  <c r="H178" i="2"/>
  <c r="H177" i="2"/>
  <c r="H175" i="2"/>
  <c r="H165" i="2"/>
  <c r="H166" i="2"/>
  <c r="H167" i="2"/>
  <c r="H168" i="2"/>
  <c r="H169" i="2"/>
  <c r="H170" i="2"/>
  <c r="H164" i="2"/>
  <c r="H162" i="2"/>
  <c r="H161" i="2"/>
  <c r="H155" i="2"/>
  <c r="H156" i="2"/>
  <c r="H157" i="2"/>
  <c r="H158" i="2"/>
  <c r="H159" i="2"/>
  <c r="H154" i="2"/>
  <c r="H151" i="2"/>
  <c r="H152" i="2"/>
  <c r="H150" i="2"/>
  <c r="H148" i="2"/>
  <c r="H143" i="2"/>
  <c r="H142" i="2"/>
  <c r="H141" i="2"/>
  <c r="H140" i="2"/>
  <c r="H139" i="2"/>
  <c r="H138" i="2"/>
  <c r="H137" i="2"/>
  <c r="H136" i="2"/>
  <c r="H135" i="2"/>
  <c r="H134" i="2"/>
  <c r="H132" i="2"/>
  <c r="H131" i="2"/>
  <c r="H129" i="2"/>
  <c r="H128" i="2"/>
  <c r="H127" i="2"/>
  <c r="H126" i="2"/>
  <c r="H125" i="2"/>
  <c r="H124" i="2"/>
  <c r="H122" i="2"/>
  <c r="H121" i="2"/>
  <c r="H120" i="2"/>
  <c r="H118" i="2"/>
  <c r="H88" i="2"/>
  <c r="H105" i="2"/>
  <c r="H106" i="2"/>
  <c r="H107" i="2"/>
  <c r="H108" i="2"/>
  <c r="H109" i="2"/>
  <c r="H110" i="2"/>
  <c r="H111" i="2"/>
  <c r="H112" i="2"/>
  <c r="H113" i="2"/>
  <c r="H104" i="2"/>
  <c r="H102" i="2"/>
  <c r="H101" i="2"/>
  <c r="H95" i="2"/>
  <c r="H96" i="2"/>
  <c r="H97" i="2"/>
  <c r="H98" i="2"/>
  <c r="H99" i="2"/>
  <c r="H94" i="2"/>
  <c r="H91" i="2"/>
  <c r="H92" i="2"/>
  <c r="H90" i="2"/>
  <c r="H83" i="2"/>
  <c r="H82" i="2"/>
  <c r="H76" i="2"/>
  <c r="H77" i="2"/>
  <c r="H78" i="2"/>
  <c r="H79" i="2"/>
  <c r="H80" i="2"/>
  <c r="H75" i="2"/>
  <c r="H70" i="2"/>
  <c r="H72" i="2"/>
  <c r="H73" i="2"/>
  <c r="H69" i="2"/>
  <c r="H65" i="2"/>
  <c r="H64" i="2"/>
  <c r="H67" i="2"/>
  <c r="H66" i="2"/>
  <c r="H59" i="2"/>
  <c r="H58" i="2"/>
  <c r="H56" i="2"/>
  <c r="H55" i="2"/>
  <c r="H54" i="2"/>
  <c r="H53" i="2"/>
  <c r="H52" i="2"/>
  <c r="H51" i="2"/>
  <c r="H50" i="2"/>
  <c r="H48" i="2"/>
  <c r="H47" i="2"/>
  <c r="H46" i="2"/>
  <c r="H45" i="2"/>
  <c r="H44" i="2"/>
  <c r="H42" i="2"/>
  <c r="H41" i="2"/>
  <c r="H40" i="2"/>
  <c r="H34" i="2"/>
  <c r="H33" i="2"/>
  <c r="H20" i="2" l="1"/>
  <c r="H21" i="2"/>
  <c r="H24" i="2"/>
  <c r="H28" i="2"/>
  <c r="H29" i="2"/>
  <c r="H19" i="2"/>
  <c r="H15" i="2" l="1"/>
  <c r="I15" i="2" s="1"/>
  <c r="H14" i="2"/>
  <c r="I14" i="2" s="1"/>
  <c r="H13" i="2"/>
  <c r="I13" i="2" s="1"/>
  <c r="I16" i="2" s="1"/>
  <c r="H352" i="2" l="1"/>
  <c r="H23" i="2"/>
  <c r="H350" i="2"/>
  <c r="H226" i="2"/>
  <c r="H71" i="2"/>
  <c r="H328" i="2"/>
  <c r="H330" i="2"/>
  <c r="B6" i="4"/>
  <c r="B5" i="4"/>
  <c r="I246" i="2"/>
  <c r="I245" i="2"/>
  <c r="H25" i="2" l="1"/>
  <c r="H308" i="2"/>
  <c r="I308" i="2" s="1"/>
  <c r="H22" i="2"/>
  <c r="H310" i="2"/>
  <c r="H27" i="2"/>
  <c r="H311" i="2"/>
  <c r="H322" i="2"/>
  <c r="H321" i="2"/>
  <c r="H307" i="2"/>
  <c r="I307" i="2" s="1"/>
  <c r="H26" i="2"/>
  <c r="H325" i="2"/>
  <c r="H324" i="2"/>
  <c r="I309" i="2"/>
  <c r="I306" i="2"/>
  <c r="I305" i="2"/>
  <c r="I234" i="2" l="1"/>
  <c r="I207" i="2" l="1"/>
  <c r="I94" i="2"/>
  <c r="I75" i="2"/>
  <c r="I124" i="2"/>
  <c r="I50" i="2"/>
  <c r="I181" i="2"/>
  <c r="I154" i="2"/>
  <c r="I19" i="2"/>
  <c r="I351" i="2"/>
  <c r="I71" i="2"/>
  <c r="I72" i="2"/>
  <c r="I272" i="2" l="1"/>
  <c r="I271" i="2"/>
  <c r="I348" i="2" l="1"/>
  <c r="I349" i="2"/>
  <c r="I265" i="2" l="1"/>
  <c r="I259" i="2" l="1"/>
  <c r="I261" i="2"/>
  <c r="I264" i="2"/>
  <c r="I258" i="2" l="1"/>
  <c r="I262" i="2" l="1"/>
  <c r="I343" i="2"/>
  <c r="I336" i="2"/>
  <c r="I279" i="2" l="1"/>
  <c r="I294" i="2"/>
  <c r="I298" i="2"/>
  <c r="I297" i="2"/>
  <c r="I296" i="2"/>
  <c r="I295" i="2"/>
  <c r="I293" i="2"/>
  <c r="I292" i="2"/>
  <c r="I291" i="2"/>
  <c r="I290" i="2"/>
  <c r="I287" i="2"/>
  <c r="I286" i="2"/>
  <c r="I285" i="2"/>
  <c r="I277" i="2"/>
  <c r="I280" i="2"/>
  <c r="I278" i="2"/>
  <c r="I276" i="2"/>
  <c r="I275" i="2"/>
  <c r="I274" i="2"/>
  <c r="I273" i="2"/>
  <c r="I270" i="2"/>
  <c r="I299" i="2" l="1"/>
  <c r="I281" i="2"/>
  <c r="I288" i="2"/>
  <c r="I300" i="2" s="1"/>
  <c r="D17" i="4"/>
  <c r="X17" i="4" s="1"/>
  <c r="D18" i="4" l="1"/>
  <c r="R18" i="4" s="1"/>
  <c r="I335" i="2"/>
  <c r="I334" i="2"/>
  <c r="I337" i="2" s="1"/>
  <c r="X18" i="4" l="1"/>
  <c r="I331" i="2" l="1"/>
  <c r="I330" i="2"/>
  <c r="I329" i="2"/>
  <c r="I328" i="2"/>
  <c r="I327" i="2"/>
  <c r="I326" i="2"/>
  <c r="I319" i="2"/>
  <c r="I325" i="2"/>
  <c r="I324" i="2"/>
  <c r="I323" i="2"/>
  <c r="I322" i="2"/>
  <c r="I321" i="2"/>
  <c r="I320" i="2"/>
  <c r="I316" i="2"/>
  <c r="I332" i="2" l="1"/>
  <c r="I311" i="2"/>
  <c r="I310" i="2"/>
  <c r="I313" i="2" l="1"/>
  <c r="I312" i="2"/>
  <c r="I304" i="2"/>
  <c r="I317" i="2" l="1"/>
  <c r="I338" i="2" s="1"/>
  <c r="D19" i="4" s="1"/>
  <c r="T19" i="4" s="1"/>
  <c r="I230" i="2"/>
  <c r="I229" i="2"/>
  <c r="I228" i="2"/>
  <c r="I227" i="2"/>
  <c r="X19" i="4" l="1"/>
  <c r="I224" i="2"/>
  <c r="I226" i="2"/>
  <c r="I225" i="2"/>
  <c r="I238" i="2" l="1"/>
  <c r="I263" i="2" l="1"/>
  <c r="I260" i="2"/>
  <c r="I257" i="2"/>
  <c r="I255" i="2"/>
  <c r="I266" i="2" s="1"/>
  <c r="I252" i="2"/>
  <c r="I251" i="2"/>
  <c r="I250" i="2"/>
  <c r="I249" i="2"/>
  <c r="I248" i="2"/>
  <c r="I247" i="2"/>
  <c r="I205" i="2"/>
  <c r="I204" i="2"/>
  <c r="I203" i="2"/>
  <c r="I202" i="2"/>
  <c r="I216" i="2"/>
  <c r="I215" i="2"/>
  <c r="I212" i="2"/>
  <c r="I211" i="2"/>
  <c r="I210" i="2"/>
  <c r="I209" i="2"/>
  <c r="I208" i="2"/>
  <c r="I197" i="2"/>
  <c r="I196" i="2"/>
  <c r="I195" i="2"/>
  <c r="I194" i="2"/>
  <c r="I193" i="2"/>
  <c r="I192" i="2"/>
  <c r="I191" i="2"/>
  <c r="I189" i="2"/>
  <c r="I188" i="2"/>
  <c r="I185" i="2"/>
  <c r="I184" i="2"/>
  <c r="I183" i="2"/>
  <c r="I182" i="2"/>
  <c r="I179" i="2"/>
  <c r="I178" i="2"/>
  <c r="I177" i="2"/>
  <c r="I175" i="2"/>
  <c r="I174" i="2"/>
  <c r="I170" i="2"/>
  <c r="I169" i="2"/>
  <c r="I168" i="2"/>
  <c r="I167" i="2"/>
  <c r="I164" i="2"/>
  <c r="I143" i="2"/>
  <c r="I142" i="2"/>
  <c r="I141" i="2"/>
  <c r="I140" i="2"/>
  <c r="I138" i="2"/>
  <c r="I137" i="2"/>
  <c r="I136" i="2"/>
  <c r="I135" i="2"/>
  <c r="I134" i="2"/>
  <c r="I132" i="2"/>
  <c r="I131" i="2"/>
  <c r="I128" i="2"/>
  <c r="I127" i="2"/>
  <c r="I126" i="2"/>
  <c r="I125" i="2"/>
  <c r="I122" i="2"/>
  <c r="I121" i="2"/>
  <c r="I120" i="2"/>
  <c r="I118" i="2"/>
  <c r="I117" i="2"/>
  <c r="I253" i="2" l="1"/>
  <c r="I267" i="2" s="1"/>
  <c r="I213" i="2"/>
  <c r="I217" i="2" s="1"/>
  <c r="I99" i="2"/>
  <c r="I159" i="2"/>
  <c r="I129" i="2"/>
  <c r="I144" i="2" s="1"/>
  <c r="I139" i="2"/>
  <c r="I186" i="2"/>
  <c r="I198" i="2" s="1"/>
  <c r="I83" i="2"/>
  <c r="I82" i="2"/>
  <c r="I63" i="2"/>
  <c r="I64" i="2"/>
  <c r="I65" i="2"/>
  <c r="I40" i="2"/>
  <c r="I41" i="2"/>
  <c r="I42" i="2"/>
  <c r="I33" i="2"/>
  <c r="D16" i="4" l="1"/>
  <c r="I66" i="2"/>
  <c r="I26" i="2"/>
  <c r="I21" i="2"/>
  <c r="R16" i="4" l="1"/>
  <c r="T16" i="4"/>
  <c r="X16" i="4"/>
  <c r="I352" i="2"/>
  <c r="I350" i="2"/>
  <c r="I347" i="2"/>
  <c r="I353" i="2" l="1"/>
  <c r="D21" i="4" s="1"/>
  <c r="X21" i="4" s="1"/>
  <c r="I223" i="2"/>
  <c r="I222" i="2"/>
  <c r="I221" i="2"/>
  <c r="I231" i="2" s="1"/>
  <c r="I240" i="2"/>
  <c r="I239" i="2"/>
  <c r="I237" i="2"/>
  <c r="I236" i="2"/>
  <c r="I235" i="2"/>
  <c r="I162" i="2"/>
  <c r="I161" i="2"/>
  <c r="I166" i="2"/>
  <c r="I165" i="2"/>
  <c r="I158" i="2"/>
  <c r="I157" i="2"/>
  <c r="I156" i="2"/>
  <c r="I155" i="2"/>
  <c r="I152" i="2"/>
  <c r="I151" i="2"/>
  <c r="I150" i="2"/>
  <c r="I148" i="2"/>
  <c r="I147" i="2"/>
  <c r="I113" i="2"/>
  <c r="I112" i="2"/>
  <c r="I111" i="2"/>
  <c r="I110" i="2"/>
  <c r="I109" i="2"/>
  <c r="I108" i="2"/>
  <c r="I107" i="2"/>
  <c r="I106" i="2"/>
  <c r="I105" i="2"/>
  <c r="I104" i="2"/>
  <c r="I102" i="2"/>
  <c r="I101" i="2"/>
  <c r="I98" i="2"/>
  <c r="I97" i="2"/>
  <c r="I96" i="2"/>
  <c r="I95" i="2"/>
  <c r="I92" i="2"/>
  <c r="I91" i="2"/>
  <c r="I90" i="2"/>
  <c r="I73" i="2"/>
  <c r="I70" i="2"/>
  <c r="I69" i="2"/>
  <c r="I88" i="2"/>
  <c r="I87" i="2"/>
  <c r="I80" i="2"/>
  <c r="I79" i="2"/>
  <c r="I78" i="2"/>
  <c r="I77" i="2"/>
  <c r="I76" i="2"/>
  <c r="I67" i="2"/>
  <c r="I59" i="2"/>
  <c r="I58" i="2"/>
  <c r="I56" i="2"/>
  <c r="I55" i="2"/>
  <c r="I54" i="2"/>
  <c r="I53" i="2"/>
  <c r="I52" i="2"/>
  <c r="I51" i="2"/>
  <c r="I47" i="2"/>
  <c r="I46" i="2"/>
  <c r="I48" i="2"/>
  <c r="I29" i="2"/>
  <c r="I28" i="2"/>
  <c r="I241" i="2" l="1"/>
  <c r="I171" i="2"/>
  <c r="I114" i="2"/>
  <c r="I84" i="2"/>
  <c r="D15" i="4"/>
  <c r="X15" i="4" s="1"/>
  <c r="D14" i="4"/>
  <c r="I24" i="2"/>
  <c r="X14" i="4" l="1"/>
  <c r="R14" i="4"/>
  <c r="T14" i="4"/>
  <c r="I22" i="2"/>
  <c r="I25" i="2"/>
  <c r="I27" i="2"/>
  <c r="I45" i="2" l="1"/>
  <c r="I44" i="2"/>
  <c r="I60" i="2" s="1"/>
  <c r="I218" i="2" s="1"/>
  <c r="D13" i="4" l="1"/>
  <c r="T13" i="4" s="1"/>
  <c r="I23" i="2"/>
  <c r="I34" i="2"/>
  <c r="I35" i="2" s="1"/>
  <c r="X13" i="4" l="1"/>
  <c r="D12" i="4"/>
  <c r="N12" i="4" s="1"/>
  <c r="L13" i="4"/>
  <c r="I360" i="2"/>
  <c r="I361" i="2"/>
  <c r="I362" i="2"/>
  <c r="I363" i="2"/>
  <c r="X12" i="4" l="1"/>
  <c r="I342" i="2"/>
  <c r="I341" i="2"/>
  <c r="I344" i="2" s="1"/>
  <c r="D20" i="4" l="1"/>
  <c r="X20" i="4" s="1"/>
  <c r="T21" i="4"/>
  <c r="F21" i="4"/>
  <c r="J21" i="4"/>
  <c r="P21" i="4"/>
  <c r="R21" i="4"/>
  <c r="H21" i="4"/>
  <c r="L21" i="4"/>
  <c r="N21" i="4"/>
  <c r="W21" i="4" l="1"/>
  <c r="P19" i="4"/>
  <c r="R19" i="4"/>
  <c r="F19" i="4"/>
  <c r="H19" i="4"/>
  <c r="N19" i="4"/>
  <c r="J19" i="4"/>
  <c r="L19" i="4"/>
  <c r="R20" i="4"/>
  <c r="P20" i="4"/>
  <c r="N20" i="4"/>
  <c r="T20" i="4"/>
  <c r="H20" i="4"/>
  <c r="F20" i="4"/>
  <c r="J20" i="4"/>
  <c r="L20" i="4"/>
  <c r="W20" i="4" l="1"/>
  <c r="W19" i="4"/>
  <c r="P15" i="4"/>
  <c r="L15" i="4"/>
  <c r="T15" i="4"/>
  <c r="J15" i="4"/>
  <c r="H15" i="4"/>
  <c r="N15" i="4"/>
  <c r="R15" i="4"/>
  <c r="F15" i="4"/>
  <c r="N14" i="4"/>
  <c r="P14" i="4"/>
  <c r="H14" i="4"/>
  <c r="L14" i="4"/>
  <c r="J14" i="4"/>
  <c r="F14" i="4"/>
  <c r="P13" i="4"/>
  <c r="R13" i="4"/>
  <c r="J13" i="4"/>
  <c r="N13" i="4"/>
  <c r="H13" i="4"/>
  <c r="F13" i="4"/>
  <c r="W13" i="4" l="1"/>
  <c r="W15" i="4"/>
  <c r="W14" i="4"/>
  <c r="N16" i="4"/>
  <c r="P16" i="4"/>
  <c r="L16" i="4"/>
  <c r="F16" i="4"/>
  <c r="H16" i="4"/>
  <c r="J16" i="4"/>
  <c r="P12" i="4"/>
  <c r="T12" i="4"/>
  <c r="R12" i="4"/>
  <c r="H12" i="4"/>
  <c r="F12" i="4"/>
  <c r="J12" i="4"/>
  <c r="L12" i="4"/>
  <c r="P17" i="4"/>
  <c r="T17" i="4"/>
  <c r="R17" i="4"/>
  <c r="L17" i="4"/>
  <c r="J17" i="4"/>
  <c r="F17" i="4"/>
  <c r="N17" i="4"/>
  <c r="H17" i="4"/>
  <c r="W12" i="4" l="1"/>
  <c r="W17" i="4"/>
  <c r="W16" i="4"/>
  <c r="N18" i="4"/>
  <c r="T18" i="4"/>
  <c r="P18" i="4"/>
  <c r="F18" i="4"/>
  <c r="J18" i="4"/>
  <c r="H18" i="4"/>
  <c r="L18" i="4"/>
  <c r="W18" i="4" l="1"/>
  <c r="I20" i="2"/>
  <c r="I30" i="2" l="1"/>
  <c r="I355" i="2" s="1"/>
  <c r="D11" i="4"/>
  <c r="L11" i="4" s="1"/>
  <c r="H11" i="4" l="1"/>
  <c r="J11" i="4"/>
  <c r="X11" i="4"/>
  <c r="R11" i="4"/>
  <c r="P11" i="4"/>
  <c r="T11" i="4"/>
  <c r="F11" i="4"/>
  <c r="N11" i="4"/>
  <c r="W11" i="4" l="1"/>
  <c r="D10" i="4"/>
  <c r="R10" i="4" l="1"/>
  <c r="X10" i="4"/>
  <c r="X22" i="4" s="1"/>
  <c r="F10" i="4"/>
  <c r="P10" i="4"/>
  <c r="H10" i="4"/>
  <c r="L10" i="4"/>
  <c r="J10" i="4"/>
  <c r="T10" i="4"/>
  <c r="N10" i="4"/>
  <c r="I364" i="2"/>
  <c r="I365" i="2"/>
  <c r="I366" i="2"/>
  <c r="J314" i="2" l="1"/>
  <c r="J315" i="2"/>
  <c r="J75" i="2"/>
  <c r="J279" i="2"/>
  <c r="J312" i="2"/>
  <c r="J295" i="2"/>
  <c r="J104" i="2"/>
  <c r="J164" i="2"/>
  <c r="J237" i="2"/>
  <c r="J286" i="2"/>
  <c r="J82" i="2"/>
  <c r="J247" i="2"/>
  <c r="J64" i="2"/>
  <c r="J272" i="2"/>
  <c r="J143" i="2"/>
  <c r="J79" i="2"/>
  <c r="J136" i="2"/>
  <c r="J134" i="2"/>
  <c r="J240" i="2"/>
  <c r="J135" i="2"/>
  <c r="J271" i="2"/>
  <c r="J113" i="2"/>
  <c r="J223" i="2"/>
  <c r="J331" i="2"/>
  <c r="J252" i="2"/>
  <c r="J259" i="2"/>
  <c r="J175" i="2"/>
  <c r="J56" i="2"/>
  <c r="J161" i="2"/>
  <c r="J13" i="2"/>
  <c r="J59" i="2"/>
  <c r="J264" i="2"/>
  <c r="J88" i="2"/>
  <c r="J328" i="2"/>
  <c r="J297" i="2"/>
  <c r="J320" i="2"/>
  <c r="J265" i="2"/>
  <c r="J121" i="2"/>
  <c r="J92" i="2"/>
  <c r="J35" i="2"/>
  <c r="J24" i="2"/>
  <c r="J69" i="2"/>
  <c r="J140" i="2"/>
  <c r="J54" i="2"/>
  <c r="J330" i="2"/>
  <c r="J26" i="2"/>
  <c r="J40" i="2"/>
  <c r="J67" i="2"/>
  <c r="J106" i="2"/>
  <c r="J33" i="2"/>
  <c r="J22" i="2"/>
  <c r="J98" i="2"/>
  <c r="J28" i="2"/>
  <c r="J311" i="2"/>
  <c r="J87" i="2"/>
  <c r="J72" i="2"/>
  <c r="J29" i="2"/>
  <c r="J128" i="2"/>
  <c r="J324" i="2"/>
  <c r="J213" i="2"/>
  <c r="J109" i="2"/>
  <c r="J248" i="2"/>
  <c r="J152" i="2"/>
  <c r="J162" i="2"/>
  <c r="J73" i="2"/>
  <c r="J185" i="2"/>
  <c r="J20" i="2"/>
  <c r="J156" i="2"/>
  <c r="J293" i="2"/>
  <c r="J304" i="2"/>
  <c r="J137" i="2"/>
  <c r="J274" i="2"/>
  <c r="J208" i="2"/>
  <c r="J48" i="2"/>
  <c r="J184" i="2"/>
  <c r="J326" i="2"/>
  <c r="J334" i="2"/>
  <c r="J141" i="2"/>
  <c r="J300" i="2"/>
  <c r="J45" i="2"/>
  <c r="J203" i="2"/>
  <c r="J97" i="2"/>
  <c r="J151" i="2"/>
  <c r="J112" i="2"/>
  <c r="J290" i="2"/>
  <c r="J77" i="2"/>
  <c r="J221" i="2"/>
  <c r="J170" i="2"/>
  <c r="J80" i="2"/>
  <c r="J132" i="2"/>
  <c r="J319" i="2"/>
  <c r="J195" i="2"/>
  <c r="J44" i="2"/>
  <c r="J322" i="2"/>
  <c r="J296" i="2"/>
  <c r="J71" i="2"/>
  <c r="J205" i="2"/>
  <c r="J352" i="2"/>
  <c r="J27" i="2"/>
  <c r="J267" i="2"/>
  <c r="J83" i="2"/>
  <c r="J157" i="2"/>
  <c r="J142" i="2"/>
  <c r="J343" i="2"/>
  <c r="J342" i="2"/>
  <c r="J167" i="2"/>
  <c r="J147" i="2"/>
  <c r="J194" i="2"/>
  <c r="J215" i="2"/>
  <c r="J51" i="2"/>
  <c r="J91" i="2"/>
  <c r="J122" i="2"/>
  <c r="J58" i="2"/>
  <c r="J55" i="2"/>
  <c r="J212" i="2"/>
  <c r="J196" i="2"/>
  <c r="J216" i="2"/>
  <c r="J169" i="2"/>
  <c r="J291" i="2"/>
  <c r="J155" i="2"/>
  <c r="J292" i="2"/>
  <c r="J78" i="2"/>
  <c r="J107" i="2"/>
  <c r="J21" i="2"/>
  <c r="J158" i="2"/>
  <c r="J66" i="2"/>
  <c r="J201" i="2"/>
  <c r="J348" i="2"/>
  <c r="J47" i="2"/>
  <c r="J183" i="2"/>
  <c r="J325" i="2"/>
  <c r="J168" i="2"/>
  <c r="J96" i="2"/>
  <c r="J228" i="2"/>
  <c r="J192" i="2"/>
  <c r="J53" i="2"/>
  <c r="J188" i="2"/>
  <c r="J281" i="2"/>
  <c r="J25" i="2"/>
  <c r="J131" i="2"/>
  <c r="J127" i="2"/>
  <c r="J129" i="2"/>
  <c r="J159" i="2"/>
  <c r="J139" i="2"/>
  <c r="J189" i="2"/>
  <c r="J125" i="2"/>
  <c r="J251" i="2"/>
  <c r="J52" i="2"/>
  <c r="J118" i="2"/>
  <c r="J229" i="2"/>
  <c r="J148" i="2"/>
  <c r="J225" i="2"/>
  <c r="J336" i="2"/>
  <c r="J313" i="2"/>
  <c r="J263" i="2"/>
  <c r="J262" i="2"/>
  <c r="J42" i="2"/>
  <c r="J177" i="2"/>
  <c r="J321" i="2"/>
  <c r="J150" i="2"/>
  <c r="J111" i="2"/>
  <c r="J209" i="2"/>
  <c r="J90" i="2"/>
  <c r="J224" i="2"/>
  <c r="J182" i="2"/>
  <c r="J70" i="2"/>
  <c r="J204" i="2"/>
  <c r="J351" i="2"/>
  <c r="J226" i="2"/>
  <c r="J117" i="2"/>
  <c r="J255" i="2"/>
  <c r="J230" i="2"/>
  <c r="J76" i="2"/>
  <c r="J329" i="2"/>
  <c r="J50" i="2"/>
  <c r="J101" i="2"/>
  <c r="J202" i="2"/>
  <c r="J285" i="2"/>
  <c r="J256" i="2"/>
  <c r="J257" i="2"/>
  <c r="J270" i="2"/>
  <c r="J63" i="2"/>
  <c r="J276" i="2"/>
  <c r="J178" i="2"/>
  <c r="J23" i="2"/>
  <c r="J298" i="2"/>
  <c r="J165" i="2"/>
  <c r="J108" i="2"/>
  <c r="J126" i="2"/>
  <c r="J105" i="2"/>
  <c r="J280" i="2"/>
  <c r="J239" i="2"/>
  <c r="J166" i="2"/>
  <c r="J179" i="2"/>
  <c r="J102" i="2"/>
  <c r="J260" i="2"/>
  <c r="J327" i="2"/>
  <c r="J235" i="2"/>
  <c r="J193" i="2"/>
  <c r="J323" i="2"/>
  <c r="J41" i="2"/>
  <c r="J350" i="2"/>
  <c r="J287" i="2"/>
  <c r="J174" i="2"/>
  <c r="J191" i="2"/>
  <c r="J186" i="2"/>
  <c r="J211" i="2"/>
  <c r="J238" i="2"/>
  <c r="J46" i="2"/>
  <c r="J120" i="2"/>
  <c r="J34" i="2"/>
  <c r="J316" i="2"/>
  <c r="J341" i="2"/>
  <c r="J65" i="2"/>
  <c r="J197" i="2"/>
  <c r="J347" i="2"/>
  <c r="J349" i="2"/>
  <c r="J236" i="2"/>
  <c r="J250" i="2"/>
  <c r="J261" i="2"/>
  <c r="J110" i="2"/>
  <c r="J249" i="2"/>
  <c r="J222" i="2"/>
  <c r="J95" i="2"/>
  <c r="J227" i="2"/>
  <c r="J294" i="2"/>
  <c r="J277" i="2"/>
  <c r="J138" i="2"/>
  <c r="J275" i="2"/>
  <c r="J273" i="2"/>
  <c r="J99" i="2"/>
  <c r="J335" i="2"/>
  <c r="J124" i="2"/>
  <c r="J258" i="2"/>
  <c r="J353" i="2"/>
  <c r="J307" i="2"/>
  <c r="J278" i="2"/>
  <c r="J241" i="2"/>
  <c r="J309" i="2"/>
  <c r="J218" i="2"/>
  <c r="J234" i="2"/>
  <c r="J308" i="2"/>
  <c r="J310" i="2"/>
  <c r="J338" i="2"/>
  <c r="J181" i="2"/>
  <c r="J306" i="2"/>
  <c r="J231" i="2"/>
  <c r="J19" i="2"/>
  <c r="J207" i="2"/>
  <c r="J246" i="2"/>
  <c r="J210" i="2"/>
  <c r="J30" i="2"/>
  <c r="J344" i="2"/>
  <c r="J15" i="2"/>
  <c r="J14" i="2"/>
  <c r="J245" i="2"/>
  <c r="J94" i="2"/>
  <c r="J16" i="2"/>
  <c r="J154" i="2"/>
  <c r="J305" i="2"/>
  <c r="W10" i="4"/>
  <c r="W22" i="4" s="1"/>
  <c r="J356" i="2" l="1"/>
  <c r="J355" i="2"/>
  <c r="T22" i="4"/>
  <c r="D22" i="4" l="1"/>
  <c r="E10" i="4" s="1"/>
  <c r="L22" i="4"/>
  <c r="R22" i="4"/>
  <c r="P22" i="4"/>
  <c r="J22" i="4"/>
  <c r="H22" i="4"/>
  <c r="N22" i="4"/>
  <c r="F22" i="4"/>
  <c r="K22" i="4" l="1"/>
  <c r="E17" i="4"/>
  <c r="E21" i="4"/>
  <c r="G22" i="4"/>
  <c r="Q22" i="4"/>
  <c r="E12" i="4"/>
  <c r="M22" i="4"/>
  <c r="U22" i="4"/>
  <c r="O22" i="4"/>
  <c r="S22" i="4"/>
  <c r="E15" i="4"/>
  <c r="E16" i="4"/>
  <c r="E13" i="4"/>
  <c r="E18" i="4"/>
  <c r="E19" i="4"/>
  <c r="E14" i="4"/>
  <c r="E20" i="4"/>
  <c r="E11" i="4"/>
  <c r="D23" i="4"/>
  <c r="I22" i="4"/>
  <c r="F23" i="4"/>
  <c r="E22" i="4" l="1"/>
  <c r="E23" i="4" s="1"/>
  <c r="G23" i="4"/>
  <c r="H23" i="4"/>
  <c r="I23" i="4" s="1"/>
  <c r="J23" i="4" l="1"/>
  <c r="K23" i="4" s="1"/>
  <c r="L23" i="4" l="1"/>
  <c r="M23" i="4" s="1"/>
  <c r="N23" i="4" l="1"/>
  <c r="P23" i="4" s="1"/>
  <c r="O23" i="4" l="1"/>
  <c r="R23" i="4"/>
  <c r="Q23" i="4"/>
  <c r="T23" i="4" l="1"/>
  <c r="U23" i="4" s="1"/>
  <c r="S23" i="4"/>
</calcChain>
</file>

<file path=xl/sharedStrings.xml><?xml version="1.0" encoding="utf-8"?>
<sst xmlns="http://schemas.openxmlformats.org/spreadsheetml/2006/main" count="1014" uniqueCount="561">
  <si>
    <t>OBRA:</t>
  </si>
  <si>
    <t>1.0</t>
  </si>
  <si>
    <t>ITEM</t>
  </si>
  <si>
    <t>DISCRIMINAÇÃO</t>
  </si>
  <si>
    <t>QUANTID.</t>
  </si>
  <si>
    <t>TOTAL</t>
  </si>
  <si>
    <t>ÁREA</t>
  </si>
  <si>
    <t>SECRETARIA DE PLANEJAMENTO</t>
  </si>
  <si>
    <t>PREFEITURA MUNICIPAL DE PORTO UNIÃO - SC</t>
  </si>
  <si>
    <t>2.0</t>
  </si>
  <si>
    <t>3.0</t>
  </si>
  <si>
    <t>4.0</t>
  </si>
  <si>
    <t>5.0</t>
  </si>
  <si>
    <t>6.0</t>
  </si>
  <si>
    <t>7.0</t>
  </si>
  <si>
    <t>8.0</t>
  </si>
  <si>
    <t>END:</t>
  </si>
  <si>
    <t>PREFEITURA MUNICIPAL DE PORTO UNIÃO</t>
  </si>
  <si>
    <t>Item</t>
  </si>
  <si>
    <t>Discriminação</t>
  </si>
  <si>
    <t>Valor dos Serviços</t>
  </si>
  <si>
    <t>Peso</t>
  </si>
  <si>
    <t>Mês 01</t>
  </si>
  <si>
    <t>Mês 02</t>
  </si>
  <si>
    <t>Mês 03</t>
  </si>
  <si>
    <t>R$</t>
  </si>
  <si>
    <t>%</t>
  </si>
  <si>
    <t>TOTAL ACUMULADO</t>
  </si>
  <si>
    <t>Mês 04</t>
  </si>
  <si>
    <t>Mês 05</t>
  </si>
  <si>
    <t>______________________________________________</t>
  </si>
  <si>
    <t>Secretaria Municipal de Planejamento - Porto União - SC</t>
  </si>
  <si>
    <t>1.1</t>
  </si>
  <si>
    <t>1.2</t>
  </si>
  <si>
    <t>m²</t>
  </si>
  <si>
    <t>unid.</t>
  </si>
  <si>
    <t>m³</t>
  </si>
  <si>
    <t>m</t>
  </si>
  <si>
    <t>Fornecimento e instalação tubo PVC soldável água fria DN 25mm - inclusive conexões</t>
  </si>
  <si>
    <t>% DO TOTAL</t>
  </si>
  <si>
    <t>SERVIÇOS PRELIMINARES</t>
  </si>
  <si>
    <t>Placa de obra</t>
  </si>
  <si>
    <t>Rodapé cerâmico nas dimensões 7x45cm, padrão médio, assentado com argamassa de cimento e areia, incluso rejunte</t>
  </si>
  <si>
    <t>Chapisco de aderência, traço 1:3 espessura 5mm, preparo em betoneira</t>
  </si>
  <si>
    <t>Toalheiro plástico tipo dispenser para papel toalha interfolhado</t>
  </si>
  <si>
    <t>Papeleira plástica tipo dispenser para papel higiênico</t>
  </si>
  <si>
    <t>Emboço para paredes internas, preparo mecânico, traço 1:4, espessura 1,5cm</t>
  </si>
  <si>
    <t>Pintura para paredes internas em tinta látex acrílica semi-brilho 1ª linha, duas demãos, cor branca</t>
  </si>
  <si>
    <t>Lavatório em louça branca suspenso, 40x55cm ou equivalente, incluso sifão em PVC, válvula e engate flexível</t>
  </si>
  <si>
    <t>Barra de apoio reta, em aço inox polido, comprimento 80cm, diâmetro mínimo 3cm</t>
  </si>
  <si>
    <t>Barra de apoio reta, em aço inox polido, comprimento 70cm, diâmetro mínimo 3cm</t>
  </si>
  <si>
    <t>Saboneteira plástica tipo dispenser para sabonete líquido com reservatório 800 a 1500 ml</t>
  </si>
  <si>
    <t>Espelho cristal, espessura 4mm, com parafusos de fixação, sem moldura, nas dimensões 0,50x0,75m</t>
  </si>
  <si>
    <t>BANHEIRO MASCULINO</t>
  </si>
  <si>
    <t>BANHEIRO FEMININO</t>
  </si>
  <si>
    <t>PREVENÇÃO CONTRA INCÊNDIO</t>
  </si>
  <si>
    <t>Extintor PQS 4kg 20 BC</t>
  </si>
  <si>
    <t>INSTALAÇÕES ELÉTRICAS</t>
  </si>
  <si>
    <t>9.0</t>
  </si>
  <si>
    <t>10.0</t>
  </si>
  <si>
    <t>11.0</t>
  </si>
  <si>
    <t>12.0</t>
  </si>
  <si>
    <t>UNID.</t>
  </si>
  <si>
    <t>Total item 1.0</t>
  </si>
  <si>
    <t>Total item 5.0</t>
  </si>
  <si>
    <t>Torneira cromada de mesa para lavatório temporizada pressão com alavanca de acionamento</t>
  </si>
  <si>
    <t>pç</t>
  </si>
  <si>
    <t>QD - PROTEÇÃO GERAL</t>
  </si>
  <si>
    <t>DISTRIBUIÇÃO INTERNA</t>
  </si>
  <si>
    <t>Mês 06</t>
  </si>
  <si>
    <t>Cronograma Físico Financeiro</t>
  </si>
  <si>
    <t>Mês 07</t>
  </si>
  <si>
    <t>Mês 08</t>
  </si>
  <si>
    <t>5.2</t>
  </si>
  <si>
    <t>6.1</t>
  </si>
  <si>
    <t>6.2</t>
  </si>
  <si>
    <t>6.3</t>
  </si>
  <si>
    <t>7.2</t>
  </si>
  <si>
    <t>Total item 6.0</t>
  </si>
  <si>
    <t>SALÃO</t>
  </si>
  <si>
    <t>COZINHA</t>
  </si>
  <si>
    <t>BANHEIRO PNE FEMININO</t>
  </si>
  <si>
    <t>BANHEIRO PNE MASCULINO</t>
  </si>
  <si>
    <t>2.1.1</t>
  </si>
  <si>
    <t>2.1.2</t>
  </si>
  <si>
    <t>2.1.3</t>
  </si>
  <si>
    <t>2.1.4</t>
  </si>
  <si>
    <t>Revestimento cerâmico para piso dimensões 45x45cm 1A, PEI-V padrão médio, assentado com argamassa de cimento e areia, incluso rejunte, incluso 10% para recortes, cor branca</t>
  </si>
  <si>
    <t>Rufo em chapa de aço galvanizado número 24, corte de 25cm, incluso transporte vertical</t>
  </si>
  <si>
    <t>Disjuntor monopolar tipo DIN, corrente nominal de 20A - fornecimento e instalação</t>
  </si>
  <si>
    <t>Disjuntor monopolar tipo DIN, corrente nominal de 25A - fornecimento e instalação</t>
  </si>
  <si>
    <t>Disjuntor bipolar tipo DIN, corrente nominal de 10A - fornecimento e instalação</t>
  </si>
  <si>
    <t>Disjuntor bipolar tipo DIN, corrente nominal de 16A - fornecimento e instalação</t>
  </si>
  <si>
    <t>Disjuntor bipolar tipo DIN, corrente nominal de 32A - fornecimento e instalação</t>
  </si>
  <si>
    <t>Aplicação de fundo selador látex PVA em paredes, uma demão</t>
  </si>
  <si>
    <t>Caixa sifonada PVC 100x100x50mm com grelha redonda branca, fornecimento e instalação</t>
  </si>
  <si>
    <t>Fornecimento/instalação lona plástica preta, para impermeabilização, espessura 150 micras</t>
  </si>
  <si>
    <t xml:space="preserve">Acabamentos para forro (roda-forro em perfil plástico) </t>
  </si>
  <si>
    <t>Calha em chapa de aço galvanizado número 24, desenvolvimento de 33cm, incluso transporte vertical</t>
  </si>
  <si>
    <t>Alvenaria de tijolos cerâmicos furados para paredes, dimensões 9 x 14 x 19cm, 1/2 vez (espessura 9cm) assentado em argamassa traço 1:2:8 (cimento e areia média não peneirada) preparo manual, junta 1cm</t>
  </si>
  <si>
    <t>2.1.5</t>
  </si>
  <si>
    <t>2.1.6</t>
  </si>
  <si>
    <t>2.1.7</t>
  </si>
  <si>
    <t>2.1.8</t>
  </si>
  <si>
    <t>2.1.9</t>
  </si>
  <si>
    <t>2.1.10</t>
  </si>
  <si>
    <t>3.1</t>
  </si>
  <si>
    <t>3.2</t>
  </si>
  <si>
    <t>4.1</t>
  </si>
  <si>
    <t>4.2</t>
  </si>
  <si>
    <t>4.3</t>
  </si>
  <si>
    <t>4.4</t>
  </si>
  <si>
    <t>4.5</t>
  </si>
  <si>
    <t>4.6</t>
  </si>
  <si>
    <t>5.1</t>
  </si>
  <si>
    <t>5.5</t>
  </si>
  <si>
    <t>5.6</t>
  </si>
  <si>
    <t>5.7</t>
  </si>
  <si>
    <t>5.8</t>
  </si>
  <si>
    <t>5.10</t>
  </si>
  <si>
    <t>6.4</t>
  </si>
  <si>
    <t>6.5</t>
  </si>
  <si>
    <t>7.1</t>
  </si>
  <si>
    <t>8.1</t>
  </si>
  <si>
    <t>8.2</t>
  </si>
  <si>
    <t>9.1</t>
  </si>
  <si>
    <t>10.1</t>
  </si>
  <si>
    <t>Escavação manual para vigas baldrames e blocos de fundação</t>
  </si>
  <si>
    <t>ESTRUTURA</t>
  </si>
  <si>
    <t>Total item 2.0</t>
  </si>
  <si>
    <t>ALVENARIA</t>
  </si>
  <si>
    <t>Total item 3.0</t>
  </si>
  <si>
    <t>ÁREAS INTERNAS</t>
  </si>
  <si>
    <t>4.1.1</t>
  </si>
  <si>
    <t>4.1.2</t>
  </si>
  <si>
    <t>4.1.3</t>
  </si>
  <si>
    <t>4.1.4</t>
  </si>
  <si>
    <t>4.1.11</t>
  </si>
  <si>
    <t>4.1.12</t>
  </si>
  <si>
    <t>ESQUADRIAS</t>
  </si>
  <si>
    <t>4.1.1.1</t>
  </si>
  <si>
    <t>4.1.1.2</t>
  </si>
  <si>
    <t>4.1.1.3</t>
  </si>
  <si>
    <t>REVESTIMENTOS DE PAREDES</t>
  </si>
  <si>
    <t>4.1.2.1</t>
  </si>
  <si>
    <t>4.1.2.2</t>
  </si>
  <si>
    <t>4.1.2.3</t>
  </si>
  <si>
    <t>4.1.2.4</t>
  </si>
  <si>
    <t>4.1.2.5</t>
  </si>
  <si>
    <t>PAVIMENTAÇÃO E PISOS</t>
  </si>
  <si>
    <t>4.1.3.1</t>
  </si>
  <si>
    <t>4.1.3.2</t>
  </si>
  <si>
    <t>4.1.3.3</t>
  </si>
  <si>
    <t>4.1.3.4</t>
  </si>
  <si>
    <t>4.1.3.5</t>
  </si>
  <si>
    <t>4.1.3.6</t>
  </si>
  <si>
    <t>FORROS</t>
  </si>
  <si>
    <t>Aplicação e lixamento de massa latex em paredes, duas demãos</t>
  </si>
  <si>
    <t>4.2.1</t>
  </si>
  <si>
    <t>4.2.1.1</t>
  </si>
  <si>
    <t>4.2.1.2</t>
  </si>
  <si>
    <t>4.2.1.3</t>
  </si>
  <si>
    <t>4.2.2</t>
  </si>
  <si>
    <t>4.2.2.1</t>
  </si>
  <si>
    <t>4.2.2.2</t>
  </si>
  <si>
    <t>4.2.2.3</t>
  </si>
  <si>
    <t>4.2.3</t>
  </si>
  <si>
    <t>4.2.3.1</t>
  </si>
  <si>
    <t>4.2.3.2</t>
  </si>
  <si>
    <t>4.2.3.3</t>
  </si>
  <si>
    <t>4.2.3.4</t>
  </si>
  <si>
    <t>4.2.3.5</t>
  </si>
  <si>
    <t>Subtotal item 4.2</t>
  </si>
  <si>
    <t>Subtotal item 4.1</t>
  </si>
  <si>
    <t>4.2.4</t>
  </si>
  <si>
    <t>4.2.4.1</t>
  </si>
  <si>
    <t>4.2.4.2</t>
  </si>
  <si>
    <t>4.3.1</t>
  </si>
  <si>
    <t>4.3.1.1</t>
  </si>
  <si>
    <t>4.3.1.2</t>
  </si>
  <si>
    <t>J4 em vidro temperado incolor, 2 folhas, com estrutura em alumínio, nas dimensões 1,50x1,20m, 1 unidade</t>
  </si>
  <si>
    <t>P1 em alumínio tipo veneziana, de abrir, nas dimensões de 0,80x2,10m, cor natural, 1 unidade</t>
  </si>
  <si>
    <t>P4 em alumínio tipo veneziana, de abrir, nas dimensões de 0,90x2,10m, cor natural, 1 unidade</t>
  </si>
  <si>
    <t>4.3.2</t>
  </si>
  <si>
    <t>4.3.2.1</t>
  </si>
  <si>
    <t>4.3.2.2</t>
  </si>
  <si>
    <t>4.3.2.3</t>
  </si>
  <si>
    <t>4.3.3</t>
  </si>
  <si>
    <t>4.3.3.1</t>
  </si>
  <si>
    <t>4.3.3.2</t>
  </si>
  <si>
    <t>4.3.3.3</t>
  </si>
  <si>
    <t>4.3.3.4</t>
  </si>
  <si>
    <t>4.3.4</t>
  </si>
  <si>
    <t>4.3.4.1</t>
  </si>
  <si>
    <t>4.3.4.2</t>
  </si>
  <si>
    <t>LOUÇAS, METAIS E ACESSÓRIOS</t>
  </si>
  <si>
    <t>4.3.5</t>
  </si>
  <si>
    <t>Subtotal item 4.3</t>
  </si>
  <si>
    <t>4.3.5.1</t>
  </si>
  <si>
    <t>4.3.5.2</t>
  </si>
  <si>
    <t>4.3.5.3</t>
  </si>
  <si>
    <t>4.3.5.4</t>
  </si>
  <si>
    <t>4.3.5.5</t>
  </si>
  <si>
    <t>4.3.5.6</t>
  </si>
  <si>
    <t>4.3.5.7</t>
  </si>
  <si>
    <t>4.3.5.8</t>
  </si>
  <si>
    <t>4.3.5.9</t>
  </si>
  <si>
    <t>4.3.5.10</t>
  </si>
  <si>
    <t>Subtotal item 4.4</t>
  </si>
  <si>
    <t>4.5.1</t>
  </si>
  <si>
    <t>4.5.1.1</t>
  </si>
  <si>
    <t>4.5.1.2</t>
  </si>
  <si>
    <t>P3 em alumínio tipo veneziana, de abrir, nas dimensões de 0,80x2,10m, cor natural, 1 unidade</t>
  </si>
  <si>
    <t>4.5.2</t>
  </si>
  <si>
    <t>4.5.2.1</t>
  </si>
  <si>
    <t>4.5.2.2</t>
  </si>
  <si>
    <t>4.5.2.3</t>
  </si>
  <si>
    <t>4.5.3</t>
  </si>
  <si>
    <t>4.5.3.1</t>
  </si>
  <si>
    <t>4.5.3.2</t>
  </si>
  <si>
    <t>4.5.3.3</t>
  </si>
  <si>
    <t>4.5.3.4</t>
  </si>
  <si>
    <t>4.5.4</t>
  </si>
  <si>
    <t>4.5.4.1</t>
  </si>
  <si>
    <t>4.5.4.2</t>
  </si>
  <si>
    <t>4.5.5</t>
  </si>
  <si>
    <t>4.5.5.1</t>
  </si>
  <si>
    <t>4.5.5.2</t>
  </si>
  <si>
    <t>4.5.5.3</t>
  </si>
  <si>
    <t>4.5.5.4</t>
  </si>
  <si>
    <t>4.5.5.5</t>
  </si>
  <si>
    <t>4.5.5.6</t>
  </si>
  <si>
    <t>4.5.5.7</t>
  </si>
  <si>
    <t>Subtotal item 4.5</t>
  </si>
  <si>
    <t>4.7</t>
  </si>
  <si>
    <t>ÁREAS DE CIRCULAÇÃO</t>
  </si>
  <si>
    <t>Subtotal item 4.7</t>
  </si>
  <si>
    <t>COBERTURA</t>
  </si>
  <si>
    <t>Alvenaria de tijolos cerâmicos furados para paredes, dimensões 9 x 14 x 19cm, 1/2 vez (espessura 9cm) assentado em argamassa traço 1:2:8 (cimento e areia média não peneirada) preparo manual, junta 1cm, incluindo platibanda</t>
  </si>
  <si>
    <t>SERVIÇOS COMPLEMENTARES</t>
  </si>
  <si>
    <t>Limpeza final da obra</t>
  </si>
  <si>
    <t>Total item 4.0</t>
  </si>
  <si>
    <t>Bloco de fundação em concreto armado Fck=20MPa, incluindo preparo, adensamento e cura, inclusive formas para reutilização 2x</t>
  </si>
  <si>
    <t>Viga intermediária em concreto armado Fck=20MPa, incluindo preparo, adensamento e cura, inclusive formas para reutilização 2x, incluindo platibanda</t>
  </si>
  <si>
    <t>Pilares em concreto armado Fck=20MPa, incluindo preparo, adensamento e cura, inclusive formas para reutilizacao 2x, incluso platibanda</t>
  </si>
  <si>
    <t>Viga cinta em concreto armado Fck=20MPa, incluindo preparo, adensamento e cura, inclusive formas para reutilização 2x</t>
  </si>
  <si>
    <t>Vergas e contra-vergas pré-moldadas para janelas e portas, 15 Mpa, com 15cm de transpasse de alvenaria</t>
  </si>
  <si>
    <t>Estaca a trado(broca) diametro de 20cm, em concreto moldado in loco, 15MPa, conforme projeto estrutural</t>
  </si>
  <si>
    <t>Área a construir de 146,77m²</t>
  </si>
  <si>
    <t>cotação</t>
  </si>
  <si>
    <t>Revestimento cerâmico para piso dimensões 45x45cm 1A, PEI-V padrão médio, assentado com argamassa de cimento e areia, incluso rejunte, incluso 10% para recortes</t>
  </si>
  <si>
    <t>4.2.1.4</t>
  </si>
  <si>
    <t>4.2.1.5</t>
  </si>
  <si>
    <t>Pintura  esmalte acetinado para porta em madeira, duas demãos, sobre fundo nivelador branco</t>
  </si>
  <si>
    <t>P2 Kit de porta de madeira para pintura, semi-oca (leve ou média), padrão médio, 80x210cm, espessura de 3,5cm,incluso dobradiças e fechadura, fornecimento e instalação</t>
  </si>
  <si>
    <t>Soleira e peitoris para portas e janelas em granito cinza andorinha largura 15cm, espessura 2cm, assentado sobre argamassa mista</t>
  </si>
  <si>
    <t>Revestimento cerâmico para paredes internas e apoios das bancadas com placas de dimensões 33x45cm na cor branca para paredes de piso a teto, incluso 10% para recortes</t>
  </si>
  <si>
    <t>4.3.3.5</t>
  </si>
  <si>
    <t>Vaso sanitário sifonado com caixa acoplada em louça branca, padrão médio, acionamento da descarga por alavanca - fornecimento e instalação</t>
  </si>
  <si>
    <t>4.4.1</t>
  </si>
  <si>
    <t>4.4.1.1</t>
  </si>
  <si>
    <t>4.4.1.2</t>
  </si>
  <si>
    <t>4.4.2</t>
  </si>
  <si>
    <t>4.4.2.1</t>
  </si>
  <si>
    <t>4.4.2.2</t>
  </si>
  <si>
    <t>4.4.2.3</t>
  </si>
  <si>
    <t>4.4.3</t>
  </si>
  <si>
    <t>4.4.3.1</t>
  </si>
  <si>
    <t>4.4.3.2</t>
  </si>
  <si>
    <t>4.4.3.3</t>
  </si>
  <si>
    <t>4.4.3.4</t>
  </si>
  <si>
    <t>4.4.3.5</t>
  </si>
  <si>
    <t>4.4.4</t>
  </si>
  <si>
    <t>4.4.4.1</t>
  </si>
  <si>
    <t>4.4.4.2</t>
  </si>
  <si>
    <t>4.4.5</t>
  </si>
  <si>
    <t>4.4.5.1</t>
  </si>
  <si>
    <t>4.4.5.2</t>
  </si>
  <si>
    <t>4.4.5.3</t>
  </si>
  <si>
    <t>4.4.5.4</t>
  </si>
  <si>
    <t>4.4.5.5</t>
  </si>
  <si>
    <t>4.4.5.6</t>
  </si>
  <si>
    <t>4.4.5.7</t>
  </si>
  <si>
    <t>4.4.5.8</t>
  </si>
  <si>
    <t>4.4.5.9</t>
  </si>
  <si>
    <t>4.4.5.10</t>
  </si>
  <si>
    <t>4.5.3.5</t>
  </si>
  <si>
    <t>Lavatório louça branca com coluna, 45x55cm, ou equivalente, padrão médio, fornecimento e instalação.</t>
  </si>
  <si>
    <t>Torneira cromada de mesa para lavatório temporizada pressão</t>
  </si>
  <si>
    <t>4.6.1</t>
  </si>
  <si>
    <t>4.6.1.1</t>
  </si>
  <si>
    <t>4.6.1.2</t>
  </si>
  <si>
    <t>4.6.2</t>
  </si>
  <si>
    <t>4.6.2.1</t>
  </si>
  <si>
    <t>4.6.2.2</t>
  </si>
  <si>
    <t>4.6.2.3</t>
  </si>
  <si>
    <t>4.6.3</t>
  </si>
  <si>
    <t>4.6.3.1</t>
  </si>
  <si>
    <t>4.6.3.2</t>
  </si>
  <si>
    <t>4.6.3.3</t>
  </si>
  <si>
    <t>4.6.3.4</t>
  </si>
  <si>
    <t>4.6.3.5</t>
  </si>
  <si>
    <t>4.6.4</t>
  </si>
  <si>
    <t>4.6.4.1</t>
  </si>
  <si>
    <t>4.6.4.2</t>
  </si>
  <si>
    <t>4.6.5</t>
  </si>
  <si>
    <t>4.6.5.1</t>
  </si>
  <si>
    <t>4.6.5.2</t>
  </si>
  <si>
    <t>4.6.5.3</t>
  </si>
  <si>
    <t>4.6.5.4</t>
  </si>
  <si>
    <t>4.6.5.5</t>
  </si>
  <si>
    <t>4.6.5.6</t>
  </si>
  <si>
    <t>4.6.5.7</t>
  </si>
  <si>
    <t>4.7.1</t>
  </si>
  <si>
    <t>4.7.1.1</t>
  </si>
  <si>
    <t>4.7.1.2</t>
  </si>
  <si>
    <t>4.7.1.3</t>
  </si>
  <si>
    <t>4.7.1.4</t>
  </si>
  <si>
    <t>4.7.1.5</t>
  </si>
  <si>
    <t>4.7.2</t>
  </si>
  <si>
    <t>4.7.2.1</t>
  </si>
  <si>
    <t>4.7.2.2</t>
  </si>
  <si>
    <t>4.7.2.3</t>
  </si>
  <si>
    <t>4.7.2.4</t>
  </si>
  <si>
    <t>4.7.2.5</t>
  </si>
  <si>
    <t>4.7.2.6</t>
  </si>
  <si>
    <t>4.7.3</t>
  </si>
  <si>
    <t>4.7.3.1</t>
  </si>
  <si>
    <t>4.7.3.2</t>
  </si>
  <si>
    <t>Telhamento em chapa tipo aluzinc trapezoidal termoacústica - duas faces com isolante térmico poliestireno EPS 30mm (sanduíche) aço 0,43mm - sem pintura na face superior e chapa aço lisa na face inferior. Inclui acessórios para fixação em estrutura metálica</t>
  </si>
  <si>
    <t>6.6</t>
  </si>
  <si>
    <t>Rufo sobre platibanda, em chapa de aço galvanizado número 24, incluso transporte vertical</t>
  </si>
  <si>
    <t>5.3</t>
  </si>
  <si>
    <t>5.4</t>
  </si>
  <si>
    <t>Colocação de revestimento cerâmico 10x10cm, azul marinho, incluindo argamassa colante e rejunte de até 5mm na cor cinza, em locais demarcados em projeto, incluso 10% para recortes</t>
  </si>
  <si>
    <t>Aplicação e lixamento de massa acrílica em paredes externas, duas demãos (sem considerar partes internas das platibandas)</t>
  </si>
  <si>
    <t>Chapisco aplicado no teto, com rolo para textura acrílica, argamassa traço 1:4 e emulsão polimérica (adesivo) com preparo manual, para área de beirais</t>
  </si>
  <si>
    <t>Emboço para aplicação manual em teto, em argamassa traço 1:4, preparo mecânico, espessura 2,0cm, para área de beirais</t>
  </si>
  <si>
    <t>Aplicação de fundo selador látex PVA em teto, uma demão, para área de beirais</t>
  </si>
  <si>
    <t xml:space="preserve"> REVESTIMENTOS DE FACHADAS E PLATIBANDA</t>
  </si>
  <si>
    <t>Aplicação  manual de pintura com tinta látex acrílica em teto, duas demãos</t>
  </si>
  <si>
    <t>5.9</t>
  </si>
  <si>
    <t>7.1.1</t>
  </si>
  <si>
    <t>7.1.2</t>
  </si>
  <si>
    <t>7.1.3</t>
  </si>
  <si>
    <t>7.1.4</t>
  </si>
  <si>
    <t>7.1.5</t>
  </si>
  <si>
    <t>7.1.6</t>
  </si>
  <si>
    <t>Subtotal item 7.1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</si>
  <si>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</si>
  <si>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</si>
  <si>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</si>
  <si>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</si>
  <si>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</si>
  <si>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</si>
  <si>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</si>
  <si>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</si>
  <si>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Subtotal item 7.2</t>
  </si>
  <si>
    <t>Total item 7.0</t>
  </si>
  <si>
    <t>Fabiana Weber Zabczuk</t>
  </si>
  <si>
    <t>Arquiteta e Urbanista - CAU A60307-4</t>
  </si>
  <si>
    <t>8.3</t>
  </si>
  <si>
    <t>8.4</t>
  </si>
  <si>
    <t>9.2</t>
  </si>
  <si>
    <t>10.1.1</t>
  </si>
  <si>
    <t>10.1.2</t>
  </si>
  <si>
    <t>10.1.3</t>
  </si>
  <si>
    <t>10.1.4</t>
  </si>
  <si>
    <t>10.1.5</t>
  </si>
  <si>
    <t>10.1.6</t>
  </si>
  <si>
    <t>MUROS, PORTÕES E ACESSOS</t>
  </si>
  <si>
    <t>Emboço para paredes internas, preparo mecânico, traço 1:4, espessura 1,5cm (parte interna do muro, e fundos interno e externo)</t>
  </si>
  <si>
    <t>MUROS LATERAIS E FUNDOS (para altura final de 2,5m)</t>
  </si>
  <si>
    <t>Pintura para paredes em tinta látex acrílica semi-brilho 1ª linha, duas demãos, cor branco gelo</t>
  </si>
  <si>
    <t>10.2</t>
  </si>
  <si>
    <t>MURO FRONTAL (altura 2,5m)</t>
  </si>
  <si>
    <t>Subtotal item 10.1</t>
  </si>
  <si>
    <t>10.2.1</t>
  </si>
  <si>
    <t>10.2.2</t>
  </si>
  <si>
    <t>10.2.3</t>
  </si>
  <si>
    <t>10.2.4</t>
  </si>
  <si>
    <t>10.2.5</t>
  </si>
  <si>
    <t>10.2.6</t>
  </si>
  <si>
    <t>10.2.7</t>
  </si>
  <si>
    <t>Viga baldrame em concreto armado Fck=20MPa, incluindo preparo, adensamento e cura, inclusive formas para reutilização 2x</t>
  </si>
  <si>
    <t>10.2.8</t>
  </si>
  <si>
    <t>10.2.9</t>
  </si>
  <si>
    <t>10.2.10</t>
  </si>
  <si>
    <t>Grade fixa em metalon quadrado espessura 3cm na horizontal, com quadro para fixação com 5cm de espessura</t>
  </si>
  <si>
    <t>Subtotal item 10.2</t>
  </si>
  <si>
    <t>10.2.11</t>
  </si>
  <si>
    <t>10.2.12</t>
  </si>
  <si>
    <t>10.2.13</t>
  </si>
  <si>
    <t>10.3</t>
  </si>
  <si>
    <t>Estaca a trado(broca) diametro de 20cm, em concreto moldado in loco, 15MPa, conforme projeto estrutural (1 estaca por bloco, com profundidade média de 2m)</t>
  </si>
  <si>
    <t>Subtotal item 10.3</t>
  </si>
  <si>
    <t>Total item 10.0</t>
  </si>
  <si>
    <t>10.3.1</t>
  </si>
  <si>
    <t>10.3.2</t>
  </si>
  <si>
    <t>10.3.3</t>
  </si>
  <si>
    <t>Registro de gaveta bruto, latão, roscável, 1/2", fornecido e instalado</t>
  </si>
  <si>
    <t>8.5</t>
  </si>
  <si>
    <t>8.6</t>
  </si>
  <si>
    <t>8.7</t>
  </si>
  <si>
    <t>8.8</t>
  </si>
  <si>
    <t>Fornecimento e instalação tubo PVC soldável água fria DN 40mm - inclusive conexões</t>
  </si>
  <si>
    <t>Registro de gaveta bruto, latão, roscável, 1/2", com acabamento e canopla cromados, fornecido e instalado em ramal de água</t>
  </si>
  <si>
    <t>INSTALAÇÕES HIDRÁULICAS PARA SANITÁRIOS, COZINHA E TANQUE</t>
  </si>
  <si>
    <t>Torneira  cromada 1/2" ou 3/4" para tanque, padrão médio - fornecimento e instalação</t>
  </si>
  <si>
    <t>Total item 8.0</t>
  </si>
  <si>
    <t>INSTALAÇÕES DE ÁGUAS PLUVIAIS E DE ESGOTO</t>
  </si>
  <si>
    <t>Tubo PVC, água pluvial, DN 75mm, fornecido e instalado em condutores verticais de águas pluviais - embutidos nas paredes</t>
  </si>
  <si>
    <t>INSTALAÇÕES DE ESGOTO</t>
  </si>
  <si>
    <t>9.1.1</t>
  </si>
  <si>
    <t>Caixa de inspeção para águas pluviais, nas dimensões de 30x30x30cm, em concreto pré-moldado, com tampa em concreto</t>
  </si>
  <si>
    <t>9.1.2</t>
  </si>
  <si>
    <t>9.1.3</t>
  </si>
  <si>
    <t>Tubo PVC, água pluvial, DN 75 mm, fornecimento e instalação em ramal de encaminhamento</t>
  </si>
  <si>
    <t>Tubo PVC, água pluvial, DN 150 mm, fornecimento e instalação em ramal de encaminhamento</t>
  </si>
  <si>
    <t>Subtotal item 9.1</t>
  </si>
  <si>
    <t>9.2.1</t>
  </si>
  <si>
    <t>Tubo PVC, esgoto predial, DN 40 mm, fornecido e instalado em ramal de esgoto sanitário, inclusive conexões</t>
  </si>
  <si>
    <t>Tubo PVC, esgoto predial, DN 50 mm, fornecido e instalado em ramal de esgoto sanitário, inclusive conexões</t>
  </si>
  <si>
    <t>Tubo PVC, esgoto predial, DN 75 mm, fornecido e instalado em ramal de esgoto sanitário, inclusive conexões</t>
  </si>
  <si>
    <t>Tubo PVC, esgoto predial, DN 100 mm, fornecido e instalado em ramal de esgoto sanitário, inclusive conexões</t>
  </si>
  <si>
    <t>INSTALAÇÕES DE ÁGUAS PLUVIAIS</t>
  </si>
  <si>
    <t>Caixa  de gordura simples em concreto pré-moldado DN 40,0 cm com tampa - fornecimento e instalação</t>
  </si>
  <si>
    <t>Total item 9.0</t>
  </si>
  <si>
    <t>Subtotal item 9.2</t>
  </si>
  <si>
    <t>Filtro anaeróbio, em polietileno de alta densidade (PEAD) capacidade de 2800 litros (NBR 13969)</t>
  </si>
  <si>
    <t>11688-I</t>
  </si>
  <si>
    <t>Base em alvenaria para tanque</t>
  </si>
  <si>
    <t>Tanque em aço inoxidável com esfregador e válvula, 50x40x22cm, fornecimento e instalação</t>
  </si>
  <si>
    <t>Quadro de distribuicao de energia de embutir, em chapa de aço galvanizado, para 12 disjuntores termonagnéticos monopolares, com barramento trifásico, e neutro, fornecimento e instalação</t>
  </si>
  <si>
    <t>Ventilador de teto com acionamento</t>
  </si>
  <si>
    <t>Luminária de emergência 30 leds, potência 2W, bateria de lítio, autonomia de 6 horas</t>
  </si>
  <si>
    <t>11.1</t>
  </si>
  <si>
    <t>11.2</t>
  </si>
  <si>
    <t>11.3</t>
  </si>
  <si>
    <t>Total item 11.0</t>
  </si>
  <si>
    <t>12.1</t>
  </si>
  <si>
    <t>12.2</t>
  </si>
  <si>
    <t>12.3</t>
  </si>
  <si>
    <t>12.4</t>
  </si>
  <si>
    <t>Plantio de grama comum em placas</t>
  </si>
  <si>
    <t>Total item 12.0</t>
  </si>
  <si>
    <t>PREÇO UNITÁRIO</t>
  </si>
  <si>
    <t>Alvenaria  de vedação de blocos cerâmicos furados na horizontal de 14x9x19cm (espessura 14cm, bloco deitado),  assentado em argamassa traço 1:2:8 (cimento e areia média não peneirada) preparo manual, junta 1cm, para parede de divisa</t>
  </si>
  <si>
    <t>Ponto de iluminação e tomada, incluindo interruptor simples e tomada 10A/250V, caixa elétrica, eletroduto, cabo, rasgo, quebra e chumbamento (excluindo luminária e lâmpada).</t>
  </si>
  <si>
    <t>Ponto de iluminação incluindo interruptor simples conjugado com paralelo, caixa elétrica, eletroduto, cabo, rasgo, quebra e chumbamento (excluindo luminária e lâmpada)</t>
  </si>
  <si>
    <t>Ponto de iluminação incluindo interruptor paralelo, caixa elétrica, eletroduto, cabo, rasgo, quebra e chumbamento (excluindo luminária e lâmpada)</t>
  </si>
  <si>
    <t>Ponto de iluminação, incluindo caixa elétrica e cabos</t>
  </si>
  <si>
    <t>Ponto de tomada incluindo tomada 10A/250V, caixa elétrica, eletroduto, cabo, rasgo, quebra e chumbamento</t>
  </si>
  <si>
    <t>Ponto de tomada incluindo tomada 20A/250V, caixa elétrica, eletroduto, cabo, rasgo, quebra e chumbamento</t>
  </si>
  <si>
    <t>Ponto para ventilador, incluindo interruptor de comando, caixa elétrica, eletroduto, cabo, rasgo, quebra e chumbamento</t>
  </si>
  <si>
    <t>Luminária tipo calha, de sobrepor, com duas lâmpadas em LED 18w, fornecimento e instalação, para colocação no salão e cozinha</t>
  </si>
  <si>
    <t>Lâmpada compacta de LED 10 W - fornecimento e instalação</t>
  </si>
  <si>
    <t>7.2.9</t>
  </si>
  <si>
    <t>7.2.10</t>
  </si>
  <si>
    <t>7.2.11</t>
  </si>
  <si>
    <t>Colocação de revestimento cerâmico 10x10cm, cinza claro, incluindo argamassa colante e rejunte de até 5mm na cor branca, em locais demarcados em projeto, incluso 10% para recortes</t>
  </si>
  <si>
    <t>J5 em vidro temperado jateado 6mm, 2 folhas, de correr, com estrutura em alumínio, nas dimensões 1,20x1,00m, 1 unidade</t>
  </si>
  <si>
    <t>J3 em vidro temperado jateado 6mm, basculante, com estrutura em alumínio, nas dimensões 0,80x0,60m, 1 unidade</t>
  </si>
  <si>
    <t>8.9</t>
  </si>
  <si>
    <t>8.10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</si>
  <si>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</si>
  <si>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</si>
  <si>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</si>
  <si>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</si>
  <si>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</si>
  <si>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</si>
  <si>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</si>
  <si>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</si>
  <si>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12.5</t>
  </si>
  <si>
    <t>Piso em argamassa traço 1:4 (cimento e areia), preparo manual, espessura 5cm</t>
  </si>
  <si>
    <t>Piso em argamassa traço 1:4 (cimento e areia), espessura 5cm</t>
  </si>
  <si>
    <t>8.11</t>
  </si>
  <si>
    <t>Porta de acesso ao telhado, em alumínio tipo veneziana, de abrir, nas dimensões de 0,70x1,00m, cor natural, 1 unidade</t>
  </si>
  <si>
    <t>Abrigo de gás para dois botijões, incluso tubulação de cobre DN 15mm, conexões, válvula e registro</t>
  </si>
  <si>
    <t>12.6</t>
  </si>
  <si>
    <t>Grelha para ventilação permanente em PVC, de dimensões 0,10x0,10m</t>
  </si>
  <si>
    <t>Pintura para paredes em tinta látex acrílica fosca 1ª linha, duas demãos, cor branco gelo</t>
  </si>
  <si>
    <t>Tábua de madeira aparelhada 2,5x25cm, maçaranduba, angelim ou equivalente, para apoio da caixa d'água</t>
  </si>
  <si>
    <t>4.2.2.4</t>
  </si>
  <si>
    <t>4.2.2.5</t>
  </si>
  <si>
    <t>Peitoril para churrasqueira em granito cinza andorinha largura 15cm, espessura 2cm, assentado sobre argamassa mista</t>
  </si>
  <si>
    <t>Colocação de revestimento cerâmico 10x10cm, cor cinza, incluindo argamassa colante e rejunte de até 5mm na cor branca, em locais demarcados em projeto, incluso 10% para recortes</t>
  </si>
  <si>
    <t>Grade de proteção em duas folhas, tipo veneziana em alumínio, cor natural, para abrigo de gás, nas dimensões 0,80x0,80m</t>
  </si>
  <si>
    <t>Composição</t>
  </si>
  <si>
    <t>Cotação</t>
  </si>
  <si>
    <t>Arquiteta e Urbanista CAU A60307-4</t>
  </si>
  <si>
    <t>REVESTIMENTOS DE FACHADAS E PLATIBANDA</t>
  </si>
  <si>
    <t>INSTALAÇÕES HIDRÁULICAS</t>
  </si>
  <si>
    <t>INSTALAÇÕES DE ÁGUAS PLUVIAIS E ESGOTO</t>
  </si>
  <si>
    <t>Subtotal item 4.6</t>
  </si>
  <si>
    <t>1.3</t>
  </si>
  <si>
    <t>2.1.11</t>
  </si>
  <si>
    <t>4.1.3.7</t>
  </si>
  <si>
    <t>4.2.3.6</t>
  </si>
  <si>
    <t>4.3.3.6</t>
  </si>
  <si>
    <t>4.4.3.6</t>
  </si>
  <si>
    <t>4.5.3.6</t>
  </si>
  <si>
    <t>4.6.3.6</t>
  </si>
  <si>
    <t>4.7.2.7</t>
  </si>
  <si>
    <t>Aplicação de fundo selador acrílico em paredes, uma demão</t>
  </si>
  <si>
    <t>Luminária arandela tipo meia lua, de sobrepor, com 1 lâmpada, fluoerescente de 15W, sem reator - fornecimento e instalação</t>
  </si>
  <si>
    <t>Caixa d'água em polietileno, 1000 litros, fornecimento e instalação</t>
  </si>
  <si>
    <t>Caibro aparelhado *7,5 X 7,5* CM, em macaranduba, angelim ou equivalente da região</t>
  </si>
  <si>
    <t>Torneira cromadea de parede, 1/2" ou 3/4", para pia de cozinha, padrão popular - fornecimento e instalação</t>
  </si>
  <si>
    <t>Pintura com esmalte tinta alquídica de acabamento (esmalte sintético brilhante) (2 demãos) pulverizadas sobre superfície metálica, inclusive proteção com fundo anticorrosivo, para portões e grades</t>
  </si>
  <si>
    <t>Lastro de brita 2, apiloado manualmente, espessura média 10cm</t>
  </si>
  <si>
    <t>Portão de abrir em gradil de metalon redondo de 3/4'' vertical, com requadro, acabamento natural - completo</t>
  </si>
  <si>
    <t>composição</t>
  </si>
  <si>
    <t>Pilares em concreto armado Fck=25MPa, incluindo preparo, adensamento e cura, inclusive formas para reutilizacao 2x</t>
  </si>
  <si>
    <t>Viga cinta em concreto armado Fck=25MPa, incluindo preparo, adensamento e cura, inclusive formas para reutilização 2x</t>
  </si>
  <si>
    <t>Impermeabilização de superfície com emulsão asfáltica 2 de mão</t>
  </si>
  <si>
    <t>Fornecimento e montagem de laje pré-moldada treliçada (lajotas + vigotas) para piso, unidirecional, altura total da laje (enchimento + capa) = 8+3</t>
  </si>
  <si>
    <t>Caixa de concreto armado pré-moldado 60x60x50cm, com tampa e fundo, escavação e confecção</t>
  </si>
  <si>
    <t>Locação convencional de obra, através de gabarito de tábuas corridas pontaletadas a cada 2,00m, 2 utilizações</t>
  </si>
  <si>
    <t>P5 em vidro temperado fumê 10mm, de correr, 4 folhas, com estrutura em alumínio, nas dimensões 3,00x2,50m, 1 unidade</t>
  </si>
  <si>
    <t>J1 em vidro temperado fumê 8mm, com estrutura em alumínio conforme projeto, com vidros fixos e basculantes, nas dimensões totais de 3,45x3,45m, 1 unidade</t>
  </si>
  <si>
    <t>6.7</t>
  </si>
  <si>
    <t>Trama de aço composta por terças para telhado de até 2 águas para telha tipo aluzinco, incluso transporte e instalação</t>
  </si>
  <si>
    <t>Tapume em chapa de compensado preto, para fechamento parte frontal da obra</t>
  </si>
  <si>
    <t>mês</t>
  </si>
  <si>
    <t>Locação de container, para escritorio sem divisorias</t>
  </si>
  <si>
    <t>Emboço para paredes internas e externa, preparo mecânico, traço 1:4, espessura 1,5cm (parte interna do muro, e fundos interno e externo)</t>
  </si>
  <si>
    <t>CALÇADA EXTERNA</t>
  </si>
  <si>
    <t>10.1.7</t>
  </si>
  <si>
    <t>10.1.8</t>
  </si>
  <si>
    <t>10.1.9</t>
  </si>
  <si>
    <t>10.1.10</t>
  </si>
  <si>
    <t>10.1.11</t>
  </si>
  <si>
    <t>Placa de sinalização de saída, fotoluminescente, nas dimensões 25x16cm</t>
  </si>
  <si>
    <t>Execução de passeio (calçada) em concreto usinado, acabamento alisado, espessura 6cm, não armado</t>
  </si>
  <si>
    <t>Bloco de fundação em concreto armado Fck=20MPa, incluindo preparo, adensamento e cura, inclusive formas para reutilização 2x (50x50x50cm)</t>
  </si>
  <si>
    <t xml:space="preserve">Poste de concreto duplo T, tipo D,200kg, H=9m </t>
  </si>
  <si>
    <t>7.1.7</t>
  </si>
  <si>
    <t>7.1.8</t>
  </si>
  <si>
    <t>CONSTRUÇÃO DE CENTRO COMUNITÁRIO NO CONJUNTO PORTO UNIÃO</t>
  </si>
  <si>
    <t>RUA BRIGADEIRO EDUARDO GOMES, nº 1247, CJ. PORTO UNIÃO, BAIRRO BELA VISTA - PORTO UNIÃO, SC</t>
  </si>
  <si>
    <t>SINAPI 06/21</t>
  </si>
  <si>
    <t>BDI</t>
  </si>
  <si>
    <t>PREÇO UNIT +BDI</t>
  </si>
  <si>
    <t>CUSTO TOTAL DA OBRA COM BDI</t>
  </si>
  <si>
    <t>PLANILHA DE ORÇAMENTO</t>
  </si>
  <si>
    <t>Estrutura metálica de cobertura em tesouras ou treliças, vão livre de 10m, fornecimento e montagem</t>
  </si>
  <si>
    <t>10.1.12</t>
  </si>
  <si>
    <t>J2 em vidro temperadofumê 6mm, de correr, 4 folhas, com estrutura em alumínio, nas dimensões 2,00x1,50m, 3 unidades</t>
  </si>
  <si>
    <t>96995+6081-I</t>
  </si>
  <si>
    <t>Aterro apiloado para ambientes internos, 20cm</t>
  </si>
  <si>
    <t>97113+97087</t>
  </si>
  <si>
    <t>20232-I</t>
  </si>
  <si>
    <t>Forro em PVC, em placas com largura de 10cm, espessura de 8mm, compr. de 6,00m, liso (inclusive entarugamento e colocação)</t>
  </si>
  <si>
    <t>97113+3777</t>
  </si>
  <si>
    <t>Barra de apoio reta, em aço inox polido, comprimento 60cm, diâmetro mínimo 3cm</t>
  </si>
  <si>
    <t>96135+88495</t>
  </si>
  <si>
    <t>Entrada de energia elétrica, área, bifásica, com caixa de sobrepor, cabo de 16mm e disjuntor DIN 50A (com poste de concreto)</t>
  </si>
  <si>
    <t>Fossa séptica, para 15 a 30 com tribuintes, cilíndrica, com tampa, em polietileno de alta densidade (PEAD), capacidade aproximada de 5500 litros</t>
  </si>
  <si>
    <t>Placa de inauguração em bronze nas medidas 0,35x0,50m</t>
  </si>
  <si>
    <t>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</si>
</sst>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[Red]#,##0.00;"/>
    <numFmt numFmtId="165" formatCode="#,##0.00_);[Red]\(#,##0.00\);"/>
    <numFmt numFmtId="166" formatCode="0.000%"/>
    <numFmt numFmtId="167" formatCode="_-[$R$-416]\ * #,##0.00_-;\-[$R$-416]\ * #,##0.00_-;_-[$R$-416]\ * &quot;-&quot;??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4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sz val="5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sz val="5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8"/>
      <color theme="9" tint="-0.249977111117893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7" fillId="0" borderId="0"/>
    <xf numFmtId="9" fontId="17" fillId="0" borderId="0" applyFont="0" applyFill="0" applyBorder="0" applyAlignment="0" applyProtection="0"/>
    <xf numFmtId="0" fontId="1" fillId="0" borderId="0"/>
  </cellStyleXfs>
  <cellXfs count="314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justify"/>
    </xf>
    <xf numFmtId="0" fontId="7" fillId="4" borderId="2" xfId="0" applyFont="1" applyFill="1" applyBorder="1" applyAlignment="1">
      <alignment horizontal="left" vertical="justify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left" vertical="center"/>
    </xf>
    <xf numFmtId="0" fontId="7" fillId="4" borderId="2" xfId="0" applyFont="1" applyFill="1" applyBorder="1" applyAlignment="1">
      <alignment horizontal="left" vertical="justify" wrapText="1"/>
    </xf>
    <xf numFmtId="0" fontId="13" fillId="4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quotePrefix="1" applyFont="1" applyFill="1" applyAlignment="1" applyProtection="1">
      <alignment horizontal="left" vertical="top"/>
      <protection hidden="1"/>
    </xf>
    <xf numFmtId="0" fontId="7" fillId="0" borderId="0" xfId="0" applyFont="1"/>
    <xf numFmtId="0" fontId="1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right"/>
    </xf>
    <xf numFmtId="49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 applyProtection="1">
      <alignment vertical="center"/>
    </xf>
    <xf numFmtId="0" fontId="7" fillId="4" borderId="3" xfId="0" applyFont="1" applyFill="1" applyBorder="1" applyAlignment="1">
      <alignment horizontal="left" vertical="justify" wrapText="1"/>
    </xf>
    <xf numFmtId="49" fontId="2" fillId="4" borderId="6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19" fillId="4" borderId="0" xfId="0" applyFont="1" applyFill="1" applyBorder="1" applyAlignment="1"/>
    <xf numFmtId="165" fontId="2" fillId="4" borderId="21" xfId="0" applyNumberFormat="1" applyFont="1" applyFill="1" applyBorder="1" applyAlignment="1" applyProtection="1">
      <alignment vertical="center"/>
      <protection hidden="1"/>
    </xf>
    <xf numFmtId="0" fontId="13" fillId="4" borderId="1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165" fontId="15" fillId="4" borderId="0" xfId="0" applyNumberFormat="1" applyFont="1" applyFill="1" applyBorder="1" applyAlignment="1" applyProtection="1">
      <alignment horizontal="center" vertical="center"/>
      <protection hidden="1"/>
    </xf>
    <xf numFmtId="165" fontId="15" fillId="4" borderId="21" xfId="0" applyNumberFormat="1" applyFont="1" applyFill="1" applyBorder="1" applyAlignment="1" applyProtection="1">
      <alignment horizontal="center" vertical="center"/>
      <protection hidden="1"/>
    </xf>
    <xf numFmtId="4" fontId="7" fillId="4" borderId="3" xfId="0" applyNumberFormat="1" applyFont="1" applyFill="1" applyBorder="1" applyAlignment="1">
      <alignment horizontal="center" vertical="center"/>
    </xf>
    <xf numFmtId="10" fontId="9" fillId="4" borderId="0" xfId="3" applyNumberFormat="1" applyFont="1" applyFill="1" applyAlignment="1" applyProtection="1">
      <alignment horizontal="center" vertical="center"/>
      <protection hidden="1"/>
    </xf>
    <xf numFmtId="10" fontId="10" fillId="4" borderId="0" xfId="3" applyNumberFormat="1" applyFont="1" applyFill="1" applyAlignment="1" applyProtection="1">
      <alignment horizontal="center" vertical="center"/>
      <protection hidden="1"/>
    </xf>
    <xf numFmtId="10" fontId="3" fillId="4" borderId="0" xfId="3" applyNumberFormat="1" applyFont="1" applyFill="1" applyBorder="1" applyAlignment="1" applyProtection="1">
      <alignment horizontal="center" vertical="center"/>
      <protection hidden="1"/>
    </xf>
    <xf numFmtId="10" fontId="4" fillId="4" borderId="0" xfId="3" quotePrefix="1" applyNumberFormat="1" applyFont="1" applyFill="1" applyAlignment="1" applyProtection="1">
      <alignment horizontal="right" vertical="center"/>
      <protection hidden="1"/>
    </xf>
    <xf numFmtId="10" fontId="14" fillId="0" borderId="16" xfId="3" applyNumberFormat="1" applyFont="1" applyBorder="1" applyAlignment="1">
      <alignment horizontal="left"/>
    </xf>
    <xf numFmtId="10" fontId="2" fillId="4" borderId="7" xfId="3" applyNumberFormat="1" applyFont="1" applyFill="1" applyBorder="1" applyAlignment="1" applyProtection="1">
      <alignment horizontal="right" vertical="center"/>
      <protection hidden="1"/>
    </xf>
    <xf numFmtId="10" fontId="2" fillId="4" borderId="1" xfId="3" applyNumberFormat="1" applyFont="1" applyFill="1" applyBorder="1" applyAlignment="1" applyProtection="1">
      <alignment horizontal="right" vertical="center"/>
      <protection hidden="1"/>
    </xf>
    <xf numFmtId="10" fontId="0" fillId="4" borderId="0" xfId="3" applyNumberFormat="1" applyFont="1" applyFill="1" applyAlignment="1">
      <alignment horizontal="right" vertical="center"/>
    </xf>
    <xf numFmtId="10" fontId="20" fillId="4" borderId="1" xfId="3" applyNumberFormat="1" applyFont="1" applyFill="1" applyBorder="1" applyAlignment="1">
      <alignment horizontal="right" vertical="center"/>
    </xf>
    <xf numFmtId="10" fontId="3" fillId="4" borderId="2" xfId="3" applyNumberFormat="1" applyFont="1" applyFill="1" applyBorder="1" applyAlignment="1" applyProtection="1">
      <alignment horizontal="center" vertical="center" wrapText="1"/>
    </xf>
    <xf numFmtId="10" fontId="8" fillId="3" borderId="32" xfId="3" applyNumberFormat="1" applyFont="1" applyFill="1" applyBorder="1" applyAlignment="1">
      <alignment horizontal="center" vertical="center"/>
    </xf>
    <xf numFmtId="165" fontId="15" fillId="4" borderId="7" xfId="0" applyNumberFormat="1" applyFont="1" applyFill="1" applyBorder="1" applyAlignment="1" applyProtection="1">
      <alignment horizontal="right" vertical="center"/>
      <protection hidden="1"/>
    </xf>
    <xf numFmtId="165" fontId="15" fillId="4" borderId="5" xfId="0" applyNumberFormat="1" applyFont="1" applyFill="1" applyBorder="1" applyAlignment="1" applyProtection="1">
      <alignment horizontal="right" vertical="center"/>
      <protection hidden="1"/>
    </xf>
    <xf numFmtId="165" fontId="13" fillId="2" borderId="0" xfId="0" applyNumberFormat="1" applyFont="1" applyFill="1" applyAlignment="1">
      <alignment horizontal="center" vertical="center"/>
    </xf>
    <xf numFmtId="165" fontId="13" fillId="4" borderId="0" xfId="0" applyNumberFormat="1" applyFont="1" applyFill="1" applyAlignment="1">
      <alignment horizontal="right" vertical="center"/>
    </xf>
    <xf numFmtId="0" fontId="21" fillId="4" borderId="6" xfId="0" applyFont="1" applyFill="1" applyBorder="1" applyAlignment="1" applyProtection="1">
      <alignment vertical="center"/>
    </xf>
    <xf numFmtId="165" fontId="22" fillId="4" borderId="0" xfId="0" applyNumberFormat="1" applyFont="1" applyFill="1" applyAlignment="1">
      <alignment horizontal="center" vertical="center"/>
    </xf>
    <xf numFmtId="165" fontId="4" fillId="4" borderId="0" xfId="0" quotePrefix="1" applyNumberFormat="1" applyFont="1" applyFill="1" applyAlignment="1" applyProtection="1">
      <alignment horizontal="right" vertical="center"/>
      <protection hidden="1"/>
    </xf>
    <xf numFmtId="165" fontId="15" fillId="4" borderId="0" xfId="0" applyNumberFormat="1" applyFont="1" applyFill="1" applyBorder="1" applyAlignment="1" applyProtection="1">
      <alignment horizontal="right" vertical="center"/>
      <protection locked="0"/>
    </xf>
    <xf numFmtId="165" fontId="15" fillId="4" borderId="21" xfId="0" applyNumberFormat="1" applyFont="1" applyFill="1" applyBorder="1" applyAlignment="1" applyProtection="1">
      <alignment horizontal="right" vertical="center"/>
      <protection locked="0"/>
    </xf>
    <xf numFmtId="164" fontId="13" fillId="0" borderId="0" xfId="0" applyNumberFormat="1" applyFont="1" applyFill="1" applyAlignment="1">
      <alignment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2" fontId="7" fillId="4" borderId="2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8" fillId="6" borderId="2" xfId="0" applyFont="1" applyFill="1" applyBorder="1" applyAlignment="1">
      <alignment horizontal="left" vertical="justify"/>
    </xf>
    <xf numFmtId="0" fontId="7" fillId="6" borderId="5" xfId="0" applyFont="1" applyFill="1" applyBorder="1" applyAlignment="1">
      <alignment horizontal="center" vertical="center"/>
    </xf>
    <xf numFmtId="4" fontId="7" fillId="6" borderId="3" xfId="0" applyNumberFormat="1" applyFont="1" applyFill="1" applyBorder="1" applyAlignment="1">
      <alignment horizontal="center" vertical="center"/>
    </xf>
    <xf numFmtId="4" fontId="7" fillId="6" borderId="3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2" fontId="7" fillId="4" borderId="5" xfId="0" applyNumberFormat="1" applyFont="1" applyFill="1" applyBorder="1" applyAlignment="1">
      <alignment horizontal="center" vertical="center"/>
    </xf>
    <xf numFmtId="4" fontId="23" fillId="4" borderId="3" xfId="0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left" vertical="top"/>
      <protection locked="0"/>
    </xf>
    <xf numFmtId="0" fontId="7" fillId="4" borderId="0" xfId="0" applyFont="1" applyFill="1" applyBorder="1" applyAlignment="1">
      <alignment horizontal="left" vertical="justify"/>
    </xf>
    <xf numFmtId="0" fontId="7" fillId="4" borderId="0" xfId="0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 applyProtection="1">
      <alignment horizontal="left" vertical="top"/>
      <protection locked="0"/>
    </xf>
    <xf numFmtId="0" fontId="13" fillId="4" borderId="6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4" fontId="7" fillId="4" borderId="7" xfId="0" applyNumberFormat="1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center" vertical="center"/>
    </xf>
    <xf numFmtId="0" fontId="25" fillId="4" borderId="0" xfId="0" applyFont="1" applyFill="1" applyBorder="1" applyAlignment="1"/>
    <xf numFmtId="49" fontId="15" fillId="4" borderId="1" xfId="0" applyNumberFormat="1" applyFont="1" applyFill="1" applyBorder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6" fillId="4" borderId="2" xfId="0" applyFont="1" applyFill="1" applyBorder="1" applyAlignment="1">
      <alignment horizontal="left" vertical="justify"/>
    </xf>
    <xf numFmtId="0" fontId="3" fillId="4" borderId="0" xfId="0" applyFont="1" applyFill="1" applyAlignment="1" applyProtection="1">
      <alignment vertical="center"/>
    </xf>
    <xf numFmtId="9" fontId="0" fillId="0" borderId="0" xfId="0" applyNumberFormat="1"/>
    <xf numFmtId="4" fontId="7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right" vertical="center"/>
    </xf>
    <xf numFmtId="2" fontId="13" fillId="4" borderId="3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right" vertical="center"/>
    </xf>
    <xf numFmtId="0" fontId="8" fillId="6" borderId="12" xfId="0" applyFont="1" applyFill="1" applyBorder="1" applyAlignment="1">
      <alignment horizontal="left" vertical="justify"/>
    </xf>
    <xf numFmtId="0" fontId="8" fillId="6" borderId="8" xfId="0" applyFont="1" applyFill="1" applyBorder="1" applyAlignment="1">
      <alignment horizontal="left" vertical="justify"/>
    </xf>
    <xf numFmtId="0" fontId="8" fillId="6" borderId="13" xfId="0" applyFont="1" applyFill="1" applyBorder="1" applyAlignment="1">
      <alignment horizontal="left" vertical="justify"/>
    </xf>
    <xf numFmtId="0" fontId="7" fillId="4" borderId="3" xfId="0" applyFont="1" applyFill="1" applyBorder="1" applyAlignment="1">
      <alignment horizontal="left" vertical="center" wrapText="1"/>
    </xf>
    <xf numFmtId="0" fontId="23" fillId="4" borderId="12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164" fontId="15" fillId="4" borderId="0" xfId="0" applyNumberFormat="1" applyFont="1" applyFill="1" applyAlignment="1">
      <alignment horizontal="left" vertical="center"/>
    </xf>
    <xf numFmtId="2" fontId="13" fillId="6" borderId="3" xfId="0" applyNumberFormat="1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left" vertical="justify"/>
    </xf>
    <xf numFmtId="2" fontId="13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165" fontId="30" fillId="4" borderId="0" xfId="0" applyNumberFormat="1" applyFont="1" applyFill="1" applyAlignment="1">
      <alignment horizontal="center" vertical="center"/>
    </xf>
    <xf numFmtId="4" fontId="31" fillId="4" borderId="3" xfId="0" applyNumberFormat="1" applyFont="1" applyFill="1" applyBorder="1" applyAlignment="1">
      <alignment horizontal="center" vertical="center"/>
    </xf>
    <xf numFmtId="4" fontId="31" fillId="6" borderId="3" xfId="0" applyNumberFormat="1" applyFont="1" applyFill="1" applyBorder="1" applyAlignment="1">
      <alignment horizontal="center" vertical="center"/>
    </xf>
    <xf numFmtId="4" fontId="31" fillId="0" borderId="3" xfId="0" applyNumberFormat="1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left" vertical="justify"/>
    </xf>
    <xf numFmtId="4" fontId="31" fillId="4" borderId="0" xfId="0" applyNumberFormat="1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165" fontId="36" fillId="4" borderId="0" xfId="0" applyNumberFormat="1" applyFont="1" applyFill="1" applyBorder="1" applyAlignment="1" applyProtection="1">
      <alignment horizontal="center" vertical="center"/>
      <protection hidden="1"/>
    </xf>
    <xf numFmtId="165" fontId="36" fillId="4" borderId="21" xfId="0" applyNumberFormat="1" applyFont="1" applyFill="1" applyBorder="1" applyAlignment="1" applyProtection="1">
      <alignment horizontal="center" vertical="center"/>
      <protection hidden="1"/>
    </xf>
    <xf numFmtId="165" fontId="31" fillId="0" borderId="0" xfId="0" applyNumberFormat="1" applyFont="1" applyFill="1" applyAlignment="1">
      <alignment horizontal="center" vertical="center"/>
    </xf>
    <xf numFmtId="0" fontId="23" fillId="4" borderId="0" xfId="0" applyFont="1" applyFill="1" applyBorder="1" applyAlignment="1">
      <alignment horizontal="right" vertical="center"/>
    </xf>
    <xf numFmtId="166" fontId="0" fillId="4" borderId="7" xfId="3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 applyProtection="1">
      <alignment horizontal="left" vertical="top"/>
      <protection locked="0"/>
    </xf>
    <xf numFmtId="0" fontId="2" fillId="4" borderId="14" xfId="0" applyFont="1" applyFill="1" applyBorder="1" applyAlignment="1" applyProtection="1">
      <alignment horizontal="left" vertical="top"/>
      <protection locked="0"/>
    </xf>
    <xf numFmtId="10" fontId="20" fillId="4" borderId="7" xfId="3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8" fillId="0" borderId="1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justify"/>
    </xf>
    <xf numFmtId="0" fontId="7" fillId="0" borderId="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justify"/>
    </xf>
    <xf numFmtId="0" fontId="8" fillId="4" borderId="3" xfId="0" applyFont="1" applyFill="1" applyBorder="1" applyAlignment="1">
      <alignment horizontal="left" vertical="justify"/>
    </xf>
    <xf numFmtId="0" fontId="28" fillId="4" borderId="13" xfId="0" applyFont="1" applyFill="1" applyBorder="1" applyAlignment="1">
      <alignment horizontal="right" vertical="center"/>
    </xf>
    <xf numFmtId="0" fontId="34" fillId="4" borderId="13" xfId="0" applyFont="1" applyFill="1" applyBorder="1" applyAlignment="1">
      <alignment horizontal="right" vertical="center"/>
    </xf>
    <xf numFmtId="0" fontId="19" fillId="4" borderId="12" xfId="0" applyFont="1" applyFill="1" applyBorder="1" applyAlignment="1">
      <alignment horizontal="right" vertical="center"/>
    </xf>
    <xf numFmtId="0" fontId="2" fillId="4" borderId="20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Border="1" applyAlignment="1">
      <alignment horizontal="right" vertical="center"/>
    </xf>
    <xf numFmtId="165" fontId="2" fillId="4" borderId="0" xfId="0" applyNumberFormat="1" applyFont="1" applyFill="1" applyBorder="1" applyAlignment="1" applyProtection="1">
      <alignment vertical="center"/>
      <protection hidden="1"/>
    </xf>
    <xf numFmtId="0" fontId="13" fillId="4" borderId="0" xfId="0" applyFont="1" applyFill="1" applyBorder="1" applyAlignment="1">
      <alignment horizontal="left" vertical="center"/>
    </xf>
    <xf numFmtId="165" fontId="15" fillId="4" borderId="0" xfId="0" applyNumberFormat="1" applyFont="1" applyFill="1" applyBorder="1" applyAlignment="1" applyProtection="1">
      <alignment horizontal="right" vertical="center"/>
      <protection hidden="1"/>
    </xf>
    <xf numFmtId="10" fontId="2" fillId="4" borderId="0" xfId="3" applyNumberFormat="1" applyFont="1" applyFill="1" applyBorder="1" applyAlignment="1" applyProtection="1">
      <alignment horizontal="right" vertical="center"/>
      <protection hidden="1"/>
    </xf>
    <xf numFmtId="0" fontId="6" fillId="4" borderId="0" xfId="0" applyFont="1" applyFill="1" applyBorder="1" applyAlignment="1" applyProtection="1">
      <alignment vertical="center"/>
    </xf>
    <xf numFmtId="10" fontId="0" fillId="4" borderId="0" xfId="3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65" fontId="13" fillId="4" borderId="0" xfId="0" applyNumberFormat="1" applyFont="1" applyFill="1" applyBorder="1" applyAlignment="1">
      <alignment horizontal="right" vertical="center"/>
    </xf>
    <xf numFmtId="10" fontId="2" fillId="4" borderId="3" xfId="3" applyNumberFormat="1" applyFont="1" applyFill="1" applyBorder="1" applyAlignment="1" applyProtection="1">
      <alignment horizontal="right" vertical="center"/>
      <protection hidden="1"/>
    </xf>
    <xf numFmtId="4" fontId="23" fillId="4" borderId="2" xfId="0" applyNumberFormat="1" applyFont="1" applyFill="1" applyBorder="1" applyAlignment="1">
      <alignment vertical="center"/>
    </xf>
    <xf numFmtId="49" fontId="24" fillId="4" borderId="12" xfId="0" applyNumberFormat="1" applyFont="1" applyFill="1" applyBorder="1" applyAlignment="1">
      <alignment horizontal="right" vertical="center"/>
    </xf>
    <xf numFmtId="49" fontId="24" fillId="4" borderId="13" xfId="0" applyNumberFormat="1" applyFont="1" applyFill="1" applyBorder="1" applyAlignment="1">
      <alignment horizontal="right" vertical="center"/>
    </xf>
    <xf numFmtId="49" fontId="29" fillId="4" borderId="13" xfId="0" applyNumberFormat="1" applyFont="1" applyFill="1" applyBorder="1" applyAlignment="1">
      <alignment horizontal="right" vertical="center"/>
    </xf>
    <xf numFmtId="49" fontId="35" fillId="4" borderId="13" xfId="0" applyNumberFormat="1" applyFont="1" applyFill="1" applyBorder="1" applyAlignment="1">
      <alignment horizontal="right" vertical="center"/>
    </xf>
    <xf numFmtId="4" fontId="24" fillId="4" borderId="2" xfId="0" applyNumberFormat="1" applyFont="1" applyFill="1" applyBorder="1" applyAlignment="1">
      <alignment vertical="center"/>
    </xf>
    <xf numFmtId="0" fontId="27" fillId="4" borderId="0" xfId="0" applyFont="1" applyFill="1" applyBorder="1" applyAlignment="1">
      <alignment horizontal="right" vertical="center"/>
    </xf>
    <xf numFmtId="0" fontId="32" fillId="4" borderId="0" xfId="0" applyFont="1" applyFill="1" applyBorder="1" applyAlignment="1">
      <alignment horizontal="right" vertical="center"/>
    </xf>
    <xf numFmtId="4" fontId="19" fillId="4" borderId="0" xfId="0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right" vertical="center"/>
    </xf>
    <xf numFmtId="0" fontId="34" fillId="4" borderId="0" xfId="0" applyFont="1" applyFill="1" applyBorder="1" applyAlignment="1">
      <alignment horizontal="right" vertical="center"/>
    </xf>
    <xf numFmtId="2" fontId="7" fillId="4" borderId="3" xfId="0" applyNumberFormat="1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4" fontId="23" fillId="4" borderId="37" xfId="0" applyNumberFormat="1" applyFont="1" applyFill="1" applyBorder="1" applyAlignment="1">
      <alignment horizontal="right" vertical="center"/>
    </xf>
    <xf numFmtId="0" fontId="38" fillId="4" borderId="0" xfId="0" applyFont="1" applyFill="1" applyBorder="1" applyAlignment="1"/>
    <xf numFmtId="17" fontId="15" fillId="2" borderId="35" xfId="0" applyNumberFormat="1" applyFont="1" applyFill="1" applyBorder="1" applyAlignment="1" applyProtection="1">
      <alignment horizontal="left" vertical="top"/>
      <protection locked="0"/>
    </xf>
    <xf numFmtId="4" fontId="19" fillId="0" borderId="3" xfId="0" applyNumberFormat="1" applyFont="1" applyFill="1" applyBorder="1" applyAlignment="1">
      <alignment horizontal="right" vertical="center"/>
    </xf>
    <xf numFmtId="4" fontId="19" fillId="4" borderId="3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164" fontId="13" fillId="4" borderId="0" xfId="0" applyNumberFormat="1" applyFont="1" applyFill="1" applyBorder="1" applyAlignment="1">
      <alignment vertical="center"/>
    </xf>
    <xf numFmtId="165" fontId="31" fillId="4" borderId="0" xfId="0" applyNumberFormat="1" applyFont="1" applyFill="1" applyBorder="1" applyAlignment="1">
      <alignment horizontal="center" vertical="center"/>
    </xf>
    <xf numFmtId="165" fontId="13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64" fontId="13" fillId="4" borderId="0" xfId="0" applyNumberFormat="1" applyFont="1" applyFill="1" applyAlignment="1">
      <alignment vertical="center"/>
    </xf>
    <xf numFmtId="165" fontId="31" fillId="4" borderId="0" xfId="0" applyNumberFormat="1" applyFont="1" applyFill="1" applyAlignment="1">
      <alignment horizontal="center" vertical="center"/>
    </xf>
    <xf numFmtId="165" fontId="13" fillId="4" borderId="0" xfId="0" applyNumberFormat="1" applyFont="1" applyFill="1" applyAlignment="1">
      <alignment horizontal="center" vertical="center"/>
    </xf>
    <xf numFmtId="10" fontId="3" fillId="4" borderId="17" xfId="3" applyNumberFormat="1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165" fontId="3" fillId="0" borderId="0" xfId="0" quotePrefix="1" applyNumberFormat="1" applyFont="1" applyFill="1" applyBorder="1" applyAlignment="1" applyProtection="1">
      <alignment horizontal="center" vertical="center" wrapText="1"/>
    </xf>
    <xf numFmtId="165" fontId="3" fillId="2" borderId="0" xfId="0" applyNumberFormat="1" applyFont="1" applyFill="1" applyBorder="1" applyAlignment="1" applyProtection="1">
      <alignment horizontal="center" vertical="center" wrapText="1"/>
    </xf>
    <xf numFmtId="165" fontId="3" fillId="4" borderId="0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165" fontId="3" fillId="0" borderId="2" xfId="0" quotePrefix="1" applyNumberFormat="1" applyFont="1" applyFill="1" applyBorder="1" applyAlignment="1" applyProtection="1">
      <alignment horizontal="center" vertical="center" wrapText="1"/>
    </xf>
    <xf numFmtId="165" fontId="3" fillId="2" borderId="2" xfId="0" applyNumberFormat="1" applyFont="1" applyFill="1" applyBorder="1" applyAlignment="1" applyProtection="1">
      <alignment horizontal="center" vertical="center" wrapText="1"/>
    </xf>
    <xf numFmtId="165" fontId="3" fillId="4" borderId="2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165" fontId="11" fillId="4" borderId="3" xfId="0" applyNumberFormat="1" applyFont="1" applyFill="1" applyBorder="1" applyAlignment="1" applyProtection="1">
      <alignment horizontal="center" vertical="center"/>
      <protection locked="0"/>
    </xf>
    <xf numFmtId="10" fontId="18" fillId="4" borderId="15" xfId="3" applyNumberFormat="1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43" fontId="11" fillId="5" borderId="24" xfId="1" applyFont="1" applyFill="1" applyBorder="1" applyAlignment="1">
      <alignment horizontal="center" vertical="center"/>
    </xf>
    <xf numFmtId="9" fontId="11" fillId="5" borderId="33" xfId="3" applyFont="1" applyFill="1" applyBorder="1" applyAlignment="1">
      <alignment horizontal="center" vertical="center"/>
    </xf>
    <xf numFmtId="43" fontId="11" fillId="5" borderId="28" xfId="1" applyFont="1" applyFill="1" applyBorder="1" applyAlignment="1">
      <alignment horizontal="center" vertical="center"/>
    </xf>
    <xf numFmtId="9" fontId="11" fillId="5" borderId="34" xfId="3" applyFont="1" applyFill="1" applyBorder="1" applyAlignment="1">
      <alignment horizontal="center" vertical="center"/>
    </xf>
    <xf numFmtId="166" fontId="42" fillId="4" borderId="1" xfId="3" applyNumberFormat="1" applyFont="1" applyFill="1" applyBorder="1" applyAlignment="1">
      <alignment horizontal="right" vertical="center"/>
    </xf>
    <xf numFmtId="166" fontId="20" fillId="4" borderId="1" xfId="3" applyNumberFormat="1" applyFont="1" applyFill="1" applyBorder="1" applyAlignment="1">
      <alignment horizontal="right" vertical="center"/>
    </xf>
    <xf numFmtId="166" fontId="2" fillId="4" borderId="7" xfId="3" applyNumberFormat="1" applyFont="1" applyFill="1" applyBorder="1" applyAlignment="1" applyProtection="1">
      <alignment horizontal="right" vertical="center"/>
      <protection hidden="1"/>
    </xf>
    <xf numFmtId="43" fontId="41" fillId="0" borderId="0" xfId="0" applyNumberFormat="1" applyFont="1"/>
    <xf numFmtId="43" fontId="18" fillId="4" borderId="24" xfId="1" applyFont="1" applyFill="1" applyBorder="1" applyAlignment="1">
      <alignment horizontal="center" vertical="center"/>
    </xf>
    <xf numFmtId="9" fontId="18" fillId="4" borderId="25" xfId="1" applyNumberFormat="1" applyFont="1" applyFill="1" applyBorder="1" applyAlignment="1">
      <alignment horizontal="center" vertical="center"/>
    </xf>
    <xf numFmtId="43" fontId="18" fillId="4" borderId="32" xfId="1" applyFont="1" applyFill="1" applyBorder="1" applyAlignment="1">
      <alignment horizontal="center" vertical="center"/>
    </xf>
    <xf numFmtId="9" fontId="18" fillId="4" borderId="20" xfId="1" applyNumberFormat="1" applyFont="1" applyFill="1" applyBorder="1" applyAlignment="1">
      <alignment horizontal="center" vertical="center"/>
    </xf>
    <xf numFmtId="43" fontId="18" fillId="4" borderId="8" xfId="1" applyFont="1" applyFill="1" applyBorder="1" applyAlignment="1">
      <alignment horizontal="center" vertical="center"/>
    </xf>
    <xf numFmtId="9" fontId="18" fillId="4" borderId="12" xfId="3" applyFont="1" applyFill="1" applyBorder="1" applyAlignment="1">
      <alignment horizontal="center" vertical="center"/>
    </xf>
    <xf numFmtId="9" fontId="18" fillId="4" borderId="12" xfId="1" applyNumberFormat="1" applyFont="1" applyFill="1" applyBorder="1" applyAlignment="1">
      <alignment horizontal="center" vertical="center"/>
    </xf>
    <xf numFmtId="10" fontId="11" fillId="5" borderId="33" xfId="3" applyNumberFormat="1" applyFont="1" applyFill="1" applyBorder="1" applyAlignment="1">
      <alignment horizontal="center" vertical="center"/>
    </xf>
    <xf numFmtId="10" fontId="11" fillId="5" borderId="25" xfId="3" applyNumberFormat="1" applyFont="1" applyFill="1" applyBorder="1" applyAlignment="1">
      <alignment horizontal="center" vertical="center"/>
    </xf>
    <xf numFmtId="43" fontId="11" fillId="5" borderId="36" xfId="1" applyFont="1" applyFill="1" applyBorder="1" applyAlignment="1">
      <alignment horizontal="center" vertical="center"/>
    </xf>
    <xf numFmtId="10" fontId="11" fillId="5" borderId="34" xfId="3" applyNumberFormat="1" applyFont="1" applyFill="1" applyBorder="1" applyAlignment="1">
      <alignment horizontal="center" vertical="center"/>
    </xf>
    <xf numFmtId="10" fontId="11" fillId="5" borderId="29" xfId="3" applyNumberFormat="1" applyFont="1" applyFill="1" applyBorder="1" applyAlignment="1">
      <alignment horizontal="center" vertical="center"/>
    </xf>
    <xf numFmtId="43" fontId="11" fillId="5" borderId="37" xfId="1" applyFont="1" applyFill="1" applyBorder="1" applyAlignment="1">
      <alignment horizontal="center" vertical="center"/>
    </xf>
    <xf numFmtId="43" fontId="18" fillId="6" borderId="24" xfId="1" applyFont="1" applyFill="1" applyBorder="1" applyAlignment="1">
      <alignment horizontal="center" vertical="center"/>
    </xf>
    <xf numFmtId="9" fontId="18" fillId="6" borderId="25" xfId="1" applyNumberFormat="1" applyFont="1" applyFill="1" applyBorder="1" applyAlignment="1">
      <alignment horizontal="center" vertical="center"/>
    </xf>
    <xf numFmtId="43" fontId="18" fillId="6" borderId="36" xfId="1" applyFont="1" applyFill="1" applyBorder="1" applyAlignment="1">
      <alignment horizontal="center" vertical="center"/>
    </xf>
    <xf numFmtId="9" fontId="18" fillId="6" borderId="33" xfId="3" applyFont="1" applyFill="1" applyBorder="1" applyAlignment="1">
      <alignment horizontal="center" vertical="center"/>
    </xf>
    <xf numFmtId="9" fontId="18" fillId="6" borderId="33" xfId="1" applyNumberFormat="1" applyFont="1" applyFill="1" applyBorder="1" applyAlignment="1">
      <alignment horizontal="center" vertical="center"/>
    </xf>
    <xf numFmtId="43" fontId="18" fillId="6" borderId="30" xfId="1" applyFont="1" applyFill="1" applyBorder="1" applyAlignment="1">
      <alignment horizontal="center" vertical="center"/>
    </xf>
    <xf numFmtId="9" fontId="18" fillId="6" borderId="31" xfId="1" applyNumberFormat="1" applyFont="1" applyFill="1" applyBorder="1" applyAlignment="1">
      <alignment horizontal="center" vertical="center"/>
    </xf>
    <xf numFmtId="43" fontId="18" fillId="6" borderId="32" xfId="1" applyFont="1" applyFill="1" applyBorder="1" applyAlignment="1">
      <alignment horizontal="center" vertical="center"/>
    </xf>
    <xf numFmtId="9" fontId="18" fillId="6" borderId="20" xfId="1" applyNumberFormat="1" applyFont="1" applyFill="1" applyBorder="1" applyAlignment="1">
      <alignment horizontal="center" vertical="center"/>
    </xf>
    <xf numFmtId="43" fontId="18" fillId="6" borderId="8" xfId="1" applyFont="1" applyFill="1" applyBorder="1" applyAlignment="1">
      <alignment horizontal="center" vertical="center"/>
    </xf>
    <xf numFmtId="9" fontId="18" fillId="6" borderId="12" xfId="3" applyFont="1" applyFill="1" applyBorder="1" applyAlignment="1">
      <alignment horizontal="center" vertical="center"/>
    </xf>
    <xf numFmtId="9" fontId="18" fillId="6" borderId="12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justify"/>
    </xf>
    <xf numFmtId="9" fontId="2" fillId="4" borderId="1" xfId="3" applyNumberFormat="1" applyFont="1" applyFill="1" applyBorder="1" applyAlignment="1" applyProtection="1">
      <alignment horizontal="right" vertical="center"/>
      <protection hidden="1"/>
    </xf>
    <xf numFmtId="165" fontId="7" fillId="0" borderId="0" xfId="0" applyNumberFormat="1" applyFont="1"/>
    <xf numFmtId="4" fontId="6" fillId="2" borderId="0" xfId="0" applyNumberFormat="1" applyFont="1" applyFill="1" applyAlignment="1" applyProtection="1">
      <alignment vertical="center"/>
    </xf>
    <xf numFmtId="10" fontId="7" fillId="4" borderId="14" xfId="3" applyNumberFormat="1" applyFont="1" applyFill="1" applyBorder="1" applyAlignment="1">
      <alignment horizontal="right" vertical="center"/>
    </xf>
    <xf numFmtId="10" fontId="7" fillId="4" borderId="3" xfId="3" applyNumberFormat="1" applyFont="1" applyFill="1" applyBorder="1" applyAlignment="1">
      <alignment horizontal="right" vertical="center"/>
    </xf>
    <xf numFmtId="0" fontId="37" fillId="8" borderId="2" xfId="0" applyFont="1" applyFill="1" applyBorder="1" applyAlignment="1" applyProtection="1">
      <alignment horizontal="center" vertical="center"/>
      <protection hidden="1"/>
    </xf>
    <xf numFmtId="10" fontId="14" fillId="8" borderId="2" xfId="3" applyNumberFormat="1" applyFont="1" applyFill="1" applyBorder="1" applyAlignment="1" applyProtection="1">
      <alignment horizontal="center" vertical="center"/>
      <protection hidden="1"/>
    </xf>
    <xf numFmtId="167" fontId="6" fillId="4" borderId="0" xfId="0" applyNumberFormat="1" applyFont="1" applyFill="1" applyAlignment="1" applyProtection="1">
      <alignment vertical="center"/>
    </xf>
    <xf numFmtId="0" fontId="11" fillId="0" borderId="0" xfId="0" applyFont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justify"/>
    </xf>
    <xf numFmtId="0" fontId="7" fillId="0" borderId="5" xfId="0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justify"/>
    </xf>
    <xf numFmtId="2" fontId="7" fillId="0" borderId="3" xfId="0" applyNumberFormat="1" applyFont="1" applyBorder="1" applyAlignment="1">
      <alignment horizontal="center" vertical="center"/>
    </xf>
    <xf numFmtId="0" fontId="7" fillId="4" borderId="8" xfId="2" applyFill="1" applyBorder="1" applyAlignment="1">
      <alignment horizontal="center" vertical="center"/>
    </xf>
    <xf numFmtId="0" fontId="7" fillId="0" borderId="2" xfId="0" applyFont="1" applyBorder="1" applyAlignment="1">
      <alignment horizontal="left" vertical="justify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justify"/>
    </xf>
    <xf numFmtId="0" fontId="2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>
      <alignment horizontal="center" vertical="center"/>
    </xf>
    <xf numFmtId="4" fontId="6" fillId="4" borderId="0" xfId="0" applyNumberFormat="1" applyFont="1" applyFill="1" applyAlignment="1" applyProtection="1">
      <alignment vertical="center"/>
    </xf>
    <xf numFmtId="4" fontId="3" fillId="4" borderId="0" xfId="0" applyNumberFormat="1" applyFont="1" applyFill="1" applyAlignment="1" applyProtection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right" vertical="center"/>
    </xf>
    <xf numFmtId="0" fontId="19" fillId="4" borderId="13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right" vertical="center"/>
    </xf>
    <xf numFmtId="0" fontId="8" fillId="6" borderId="33" xfId="0" applyFont="1" applyFill="1" applyBorder="1" applyAlignment="1">
      <alignment horizontal="left" vertical="justify"/>
    </xf>
    <xf numFmtId="0" fontId="8" fillId="6" borderId="36" xfId="0" applyFont="1" applyFill="1" applyBorder="1" applyAlignment="1">
      <alignment horizontal="left" vertical="justify"/>
    </xf>
    <xf numFmtId="0" fontId="19" fillId="0" borderId="12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right" vertical="center"/>
    </xf>
    <xf numFmtId="0" fontId="9" fillId="4" borderId="0" xfId="0" applyFont="1" applyFill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23" fillId="4" borderId="12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left"/>
    </xf>
    <xf numFmtId="17" fontId="37" fillId="2" borderId="2" xfId="0" applyNumberFormat="1" applyFont="1" applyFill="1" applyBorder="1" applyAlignment="1" applyProtection="1">
      <alignment horizontal="center" vertical="center"/>
      <protection locked="0"/>
    </xf>
    <xf numFmtId="17" fontId="37" fillId="2" borderId="12" xfId="0" applyNumberFormat="1" applyFont="1" applyFill="1" applyBorder="1" applyAlignment="1" applyProtection="1">
      <alignment horizontal="left" vertical="center"/>
      <protection locked="0"/>
    </xf>
    <xf numFmtId="17" fontId="37" fillId="2" borderId="13" xfId="0" applyNumberFormat="1" applyFont="1" applyFill="1" applyBorder="1" applyAlignment="1" applyProtection="1">
      <alignment horizontal="left" vertical="center"/>
      <protection locked="0"/>
    </xf>
    <xf numFmtId="17" fontId="37" fillId="2" borderId="8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top"/>
      <protection hidden="1"/>
    </xf>
    <xf numFmtId="0" fontId="2" fillId="2" borderId="21" xfId="0" applyFont="1" applyFill="1" applyBorder="1" applyAlignment="1" applyProtection="1">
      <alignment horizontal="center" vertical="top"/>
      <protection hidden="1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10" fontId="3" fillId="4" borderId="17" xfId="3" applyNumberFormat="1" applyFont="1" applyFill="1" applyBorder="1" applyAlignment="1" applyProtection="1">
      <alignment horizontal="center" vertical="center" wrapText="1"/>
    </xf>
    <xf numFmtId="10" fontId="3" fillId="4" borderId="5" xfId="3" applyNumberFormat="1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horizontal="left" vertical="top" wrapText="1"/>
      <protection hidden="1"/>
    </xf>
    <xf numFmtId="0" fontId="14" fillId="4" borderId="13" xfId="0" applyFont="1" applyFill="1" applyBorder="1" applyAlignment="1" applyProtection="1">
      <alignment horizontal="left" vertical="top" wrapText="1"/>
      <protection hidden="1"/>
    </xf>
    <xf numFmtId="0" fontId="14" fillId="4" borderId="8" xfId="0" applyFont="1" applyFill="1" applyBorder="1" applyAlignment="1" applyProtection="1">
      <alignment horizontal="left" vertical="top" wrapText="1"/>
      <protection hidden="1"/>
    </xf>
    <xf numFmtId="0" fontId="11" fillId="0" borderId="0" xfId="0" applyFont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0" fillId="5" borderId="22" xfId="0" applyFont="1" applyFill="1" applyBorder="1" applyAlignment="1">
      <alignment horizontal="center" vertical="center"/>
    </xf>
    <xf numFmtId="0" fontId="40" fillId="5" borderId="26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center" vertical="center" wrapText="1"/>
    </xf>
    <xf numFmtId="0" fontId="40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right" vertical="center"/>
    </xf>
    <xf numFmtId="0" fontId="11" fillId="5" borderId="29" xfId="0" applyFont="1" applyFill="1" applyBorder="1" applyAlignment="1">
      <alignment horizontal="right" vertical="center"/>
    </xf>
    <xf numFmtId="0" fontId="40" fillId="5" borderId="36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3" xfId="4" xr:uid="{E5C0AD57-2958-4DE9-A9BE-FD7AD6530903}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47625</xdr:rowOff>
    </xdr:from>
    <xdr:to>
      <xdr:col>2</xdr:col>
      <xdr:colOff>590550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082" y="47625"/>
          <a:ext cx="761999" cy="11691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4"/>
  <sheetViews>
    <sheetView tabSelected="1" zoomScale="90" zoomScaleNormal="90" zoomScaleSheetLayoutView="75" workbookViewId="0">
      <selection activeCell="L355" sqref="K355:L355"/>
    </sheetView>
  </sheetViews>
  <sheetFormatPr defaultColWidth="11.42578125" defaultRowHeight="12.75" x14ac:dyDescent="0.2"/>
  <cols>
    <col min="1" max="1" width="6" style="1" bestFit="1" customWidth="1"/>
    <col min="2" max="2" width="11.42578125" style="20"/>
    <col min="3" max="3" width="8.28515625" style="15" customWidth="1"/>
    <col min="4" max="4" width="45" style="2" customWidth="1"/>
    <col min="5" max="5" width="8.140625" style="1" customWidth="1"/>
    <col min="6" max="6" width="8.140625" style="62" bestFit="1" customWidth="1"/>
    <col min="7" max="7" width="9.140625" style="118" customWidth="1"/>
    <col min="8" max="8" width="11.7109375" style="55" customWidth="1"/>
    <col min="9" max="9" width="14.42578125" style="56" customWidth="1"/>
    <col min="10" max="10" width="9.7109375" style="49" customWidth="1"/>
    <col min="11" max="11" width="14.42578125" style="2" customWidth="1"/>
    <col min="12" max="16384" width="11.42578125" style="2"/>
  </cols>
  <sheetData>
    <row r="1" spans="1:13" ht="23.25" x14ac:dyDescent="0.2">
      <c r="C1" s="276" t="s">
        <v>545</v>
      </c>
      <c r="D1" s="276"/>
      <c r="E1" s="276"/>
      <c r="F1" s="276"/>
      <c r="G1" s="276"/>
      <c r="H1" s="276"/>
      <c r="I1" s="276"/>
      <c r="J1" s="42"/>
    </row>
    <row r="2" spans="1:13" ht="18" x14ac:dyDescent="0.2">
      <c r="B2" s="21"/>
      <c r="C2" s="277" t="s">
        <v>8</v>
      </c>
      <c r="D2" s="277"/>
      <c r="E2" s="277"/>
      <c r="F2" s="277"/>
      <c r="G2" s="277"/>
      <c r="H2" s="277"/>
      <c r="I2" s="277"/>
      <c r="J2" s="43"/>
    </row>
    <row r="3" spans="1:13" s="4" customFormat="1" ht="11.25" x14ac:dyDescent="0.2">
      <c r="A3" s="3"/>
      <c r="B3" s="22"/>
      <c r="C3" s="278" t="s">
        <v>7</v>
      </c>
      <c r="D3" s="278"/>
      <c r="E3" s="278"/>
      <c r="F3" s="278"/>
      <c r="G3" s="278"/>
      <c r="H3" s="278"/>
      <c r="I3" s="278"/>
      <c r="J3" s="44"/>
    </row>
    <row r="4" spans="1:13" x14ac:dyDescent="0.2">
      <c r="B4" s="21"/>
      <c r="C4" s="14"/>
      <c r="D4" s="66"/>
      <c r="E4" s="12"/>
      <c r="F4" s="103"/>
      <c r="G4" s="109"/>
      <c r="H4" s="58"/>
      <c r="I4" s="59"/>
      <c r="J4" s="45"/>
    </row>
    <row r="5" spans="1:13" x14ac:dyDescent="0.2">
      <c r="B5" s="23"/>
      <c r="C5" s="74" t="s">
        <v>0</v>
      </c>
      <c r="D5" s="282" t="s">
        <v>539</v>
      </c>
      <c r="E5" s="283"/>
      <c r="F5" s="283"/>
      <c r="G5" s="284"/>
      <c r="H5" s="281" t="s">
        <v>560</v>
      </c>
      <c r="I5" s="281"/>
      <c r="J5" s="241"/>
    </row>
    <row r="6" spans="1:13" ht="23.25" customHeight="1" x14ac:dyDescent="0.2">
      <c r="B6" s="24"/>
      <c r="C6" s="74" t="s">
        <v>16</v>
      </c>
      <c r="D6" s="295" t="s">
        <v>540</v>
      </c>
      <c r="E6" s="296"/>
      <c r="F6" s="296"/>
      <c r="G6" s="297"/>
      <c r="H6" s="243" t="s">
        <v>542</v>
      </c>
      <c r="I6" s="244">
        <v>0.26500000000000001</v>
      </c>
      <c r="J6" s="242"/>
    </row>
    <row r="7" spans="1:13" x14ac:dyDescent="0.2">
      <c r="B7" s="21"/>
      <c r="C7" s="74" t="s">
        <v>6</v>
      </c>
      <c r="D7" s="280" t="s">
        <v>248</v>
      </c>
      <c r="E7" s="280"/>
      <c r="F7" s="280"/>
      <c r="G7" s="280"/>
      <c r="H7" s="280"/>
      <c r="I7" s="280"/>
      <c r="J7" s="46"/>
    </row>
    <row r="8" spans="1:13" ht="22.5" x14ac:dyDescent="0.2">
      <c r="B8" s="21"/>
      <c r="C8" s="185" t="s">
        <v>2</v>
      </c>
      <c r="D8" s="186" t="s">
        <v>3</v>
      </c>
      <c r="E8" s="186" t="s">
        <v>62</v>
      </c>
      <c r="F8" s="186" t="s">
        <v>4</v>
      </c>
      <c r="G8" s="187" t="s">
        <v>446</v>
      </c>
      <c r="H8" s="188" t="s">
        <v>543</v>
      </c>
      <c r="I8" s="189" t="s">
        <v>5</v>
      </c>
      <c r="J8" s="51" t="s">
        <v>39</v>
      </c>
    </row>
    <row r="9" spans="1:13" ht="13.5" thickBot="1" x14ac:dyDescent="0.25">
      <c r="B9" s="21"/>
      <c r="C9" s="180"/>
      <c r="D9" s="181"/>
      <c r="E9" s="181"/>
      <c r="F9" s="181"/>
      <c r="G9" s="182"/>
      <c r="H9" s="183"/>
      <c r="I9" s="184"/>
      <c r="J9" s="177"/>
    </row>
    <row r="10" spans="1:13" ht="13.5" thickBot="1" x14ac:dyDescent="0.25">
      <c r="B10" s="285"/>
      <c r="C10" s="287" t="s">
        <v>539</v>
      </c>
      <c r="D10" s="288"/>
      <c r="E10" s="288"/>
      <c r="F10" s="288"/>
      <c r="G10" s="288"/>
      <c r="H10" s="288"/>
      <c r="I10" s="289"/>
      <c r="J10" s="293"/>
    </row>
    <row r="11" spans="1:13" ht="13.5" thickBot="1" x14ac:dyDescent="0.25">
      <c r="B11" s="286"/>
      <c r="C11" s="290"/>
      <c r="D11" s="291"/>
      <c r="E11" s="291"/>
      <c r="F11" s="291"/>
      <c r="G11" s="291"/>
      <c r="H11" s="291"/>
      <c r="I11" s="292"/>
      <c r="J11" s="294"/>
    </row>
    <row r="12" spans="1:13" s="6" customFormat="1" ht="13.5" thickBot="1" x14ac:dyDescent="0.25">
      <c r="A12" s="5"/>
      <c r="B12" s="162" t="s">
        <v>541</v>
      </c>
      <c r="C12" s="72" t="s">
        <v>1</v>
      </c>
      <c r="D12" s="263" t="s">
        <v>40</v>
      </c>
      <c r="E12" s="264"/>
      <c r="F12" s="264"/>
      <c r="G12" s="264"/>
      <c r="H12" s="264"/>
      <c r="I12" s="265"/>
      <c r="J12" s="52"/>
    </row>
    <row r="13" spans="1:13" s="6" customFormat="1" x14ac:dyDescent="0.2">
      <c r="A13" s="5"/>
      <c r="B13" s="19">
        <v>4813</v>
      </c>
      <c r="C13" s="63" t="s">
        <v>32</v>
      </c>
      <c r="D13" s="9" t="s">
        <v>41</v>
      </c>
      <c r="E13" s="18" t="s">
        <v>34</v>
      </c>
      <c r="F13" s="156">
        <v>1</v>
      </c>
      <c r="G13" s="41">
        <v>157.5</v>
      </c>
      <c r="H13" s="41">
        <f>TRUNC((G13*(1+$I$6)),2)</f>
        <v>199.23</v>
      </c>
      <c r="I13" s="17">
        <f>F13*H13</f>
        <v>199.23</v>
      </c>
      <c r="J13" s="208">
        <f>I13/$I$355</f>
        <v>5.9000000000000003E-4</v>
      </c>
      <c r="M13" s="240"/>
    </row>
    <row r="14" spans="1:13" s="6" customFormat="1" x14ac:dyDescent="0.2">
      <c r="A14" s="5"/>
      <c r="B14" s="19">
        <v>10775</v>
      </c>
      <c r="C14" s="63" t="s">
        <v>33</v>
      </c>
      <c r="D14" s="9" t="s">
        <v>525</v>
      </c>
      <c r="E14" s="18" t="s">
        <v>524</v>
      </c>
      <c r="F14" s="156">
        <v>8</v>
      </c>
      <c r="G14" s="41">
        <v>175</v>
      </c>
      <c r="H14" s="41">
        <f>TRUNC((G14*(1+$I$6)),2)</f>
        <v>221.37</v>
      </c>
      <c r="I14" s="17">
        <f>F14*H14</f>
        <v>1770.96</v>
      </c>
      <c r="J14" s="208">
        <f>I14/$I$355</f>
        <v>5.2599999999999999E-3</v>
      </c>
      <c r="M14" s="240"/>
    </row>
    <row r="15" spans="1:13" s="6" customFormat="1" ht="25.5" x14ac:dyDescent="0.2">
      <c r="A15" s="5"/>
      <c r="B15" s="19">
        <v>98458</v>
      </c>
      <c r="C15" s="63" t="s">
        <v>495</v>
      </c>
      <c r="D15" s="237" t="s">
        <v>523</v>
      </c>
      <c r="E15" s="18" t="s">
        <v>34</v>
      </c>
      <c r="F15" s="156">
        <v>64</v>
      </c>
      <c r="G15" s="41">
        <v>63</v>
      </c>
      <c r="H15" s="41">
        <f>TRUNC((G15*(1+$I$6)),2)</f>
        <v>79.69</v>
      </c>
      <c r="I15" s="17">
        <f>F15*H15</f>
        <v>5100.16</v>
      </c>
      <c r="J15" s="208">
        <f>I15/$I$355</f>
        <v>1.5140000000000001E-2</v>
      </c>
      <c r="M15" s="240"/>
    </row>
    <row r="16" spans="1:13" s="31" customFormat="1" x14ac:dyDescent="0.2">
      <c r="A16" s="29"/>
      <c r="B16" s="122"/>
      <c r="C16" s="279" t="s">
        <v>63</v>
      </c>
      <c r="D16" s="274"/>
      <c r="E16" s="274"/>
      <c r="F16" s="274"/>
      <c r="G16" s="274"/>
      <c r="H16" s="275"/>
      <c r="I16" s="76">
        <f>SUM(I13:I15)</f>
        <v>7070.35</v>
      </c>
      <c r="J16" s="207">
        <f>I16/$I$355</f>
        <v>2.0990000000000002E-2</v>
      </c>
      <c r="M16" s="240"/>
    </row>
    <row r="17" spans="1:10" s="31" customFormat="1" ht="13.5" thickBot="1" x14ac:dyDescent="0.25">
      <c r="A17" s="33"/>
      <c r="B17" s="78"/>
      <c r="C17" s="119"/>
      <c r="D17" s="119"/>
      <c r="E17" s="119"/>
      <c r="F17" s="119"/>
      <c r="G17" s="119"/>
      <c r="H17" s="119"/>
      <c r="I17" s="160"/>
      <c r="J17" s="120"/>
    </row>
    <row r="18" spans="1:10" s="31" customFormat="1" ht="13.5" thickBot="1" x14ac:dyDescent="0.25">
      <c r="A18" s="29"/>
      <c r="B18" s="134"/>
      <c r="C18" s="72" t="s">
        <v>9</v>
      </c>
      <c r="D18" s="263" t="s">
        <v>128</v>
      </c>
      <c r="E18" s="264"/>
      <c r="F18" s="264"/>
      <c r="G18" s="264"/>
      <c r="H18" s="264"/>
      <c r="I18" s="265"/>
      <c r="J18" s="52"/>
    </row>
    <row r="19" spans="1:10" s="31" customFormat="1" ht="38.25" x14ac:dyDescent="0.2">
      <c r="A19" s="29"/>
      <c r="B19" s="19">
        <v>99059</v>
      </c>
      <c r="C19" s="63" t="s">
        <v>83</v>
      </c>
      <c r="D19" s="8" t="s">
        <v>518</v>
      </c>
      <c r="E19" s="16" t="s">
        <v>37</v>
      </c>
      <c r="F19" s="156">
        <v>66.05</v>
      </c>
      <c r="G19" s="41">
        <v>36.61</v>
      </c>
      <c r="H19" s="41">
        <f>TRUNC((G19*(1+$I$6)),2)</f>
        <v>46.31</v>
      </c>
      <c r="I19" s="17">
        <f t="shared" ref="I19:I29" si="0">F19*H19</f>
        <v>3058.78</v>
      </c>
      <c r="J19" s="208">
        <f t="shared" ref="J19:J30" si="1">I19/$I$355</f>
        <v>9.0799999999999995E-3</v>
      </c>
    </row>
    <row r="20" spans="1:10" s="31" customFormat="1" ht="38.25" x14ac:dyDescent="0.2">
      <c r="A20" s="29"/>
      <c r="B20" s="19">
        <v>101173</v>
      </c>
      <c r="C20" s="63" t="s">
        <v>84</v>
      </c>
      <c r="D20" s="8" t="s">
        <v>247</v>
      </c>
      <c r="E20" s="16" t="s">
        <v>37</v>
      </c>
      <c r="F20" s="156">
        <v>117</v>
      </c>
      <c r="G20" s="41">
        <v>37.79</v>
      </c>
      <c r="H20" s="41">
        <f t="shared" ref="H20:H29" si="2">TRUNC((G20*(1+$I$6)),2)</f>
        <v>47.8</v>
      </c>
      <c r="I20" s="17">
        <f t="shared" si="0"/>
        <v>5592.6</v>
      </c>
      <c r="J20" s="208">
        <f t="shared" si="1"/>
        <v>1.661E-2</v>
      </c>
    </row>
    <row r="21" spans="1:10" s="31" customFormat="1" ht="25.5" x14ac:dyDescent="0.2">
      <c r="A21" s="29"/>
      <c r="B21" s="19">
        <v>96527</v>
      </c>
      <c r="C21" s="63" t="s">
        <v>85</v>
      </c>
      <c r="D21" s="8" t="s">
        <v>127</v>
      </c>
      <c r="E21" s="16" t="s">
        <v>36</v>
      </c>
      <c r="F21" s="156">
        <v>8.1</v>
      </c>
      <c r="G21" s="41">
        <v>69.540000000000006</v>
      </c>
      <c r="H21" s="41">
        <f t="shared" si="2"/>
        <v>87.96</v>
      </c>
      <c r="I21" s="17">
        <f t="shared" si="0"/>
        <v>712.48</v>
      </c>
      <c r="J21" s="208">
        <f t="shared" si="1"/>
        <v>2.1199999999999999E-3</v>
      </c>
    </row>
    <row r="22" spans="1:10" s="31" customFormat="1" ht="38.25" x14ac:dyDescent="0.2">
      <c r="A22" s="29"/>
      <c r="B22" s="19" t="s">
        <v>512</v>
      </c>
      <c r="C22" s="63" t="s">
        <v>86</v>
      </c>
      <c r="D22" s="8" t="s">
        <v>242</v>
      </c>
      <c r="E22" s="16" t="s">
        <v>36</v>
      </c>
      <c r="F22" s="156">
        <v>3.67</v>
      </c>
      <c r="G22" s="41">
        <v>382.67</v>
      </c>
      <c r="H22" s="41">
        <f t="shared" si="2"/>
        <v>484.07</v>
      </c>
      <c r="I22" s="17">
        <f t="shared" si="0"/>
        <v>1776.54</v>
      </c>
      <c r="J22" s="208">
        <f t="shared" si="1"/>
        <v>5.28E-3</v>
      </c>
    </row>
    <row r="23" spans="1:10" s="31" customFormat="1" ht="38.25" x14ac:dyDescent="0.2">
      <c r="A23" s="29"/>
      <c r="B23" s="19">
        <v>95957</v>
      </c>
      <c r="C23" s="63" t="s">
        <v>100</v>
      </c>
      <c r="D23" s="8" t="s">
        <v>384</v>
      </c>
      <c r="E23" s="16" t="s">
        <v>36</v>
      </c>
      <c r="F23" s="156">
        <v>4.99</v>
      </c>
      <c r="G23" s="41">
        <v>678.91</v>
      </c>
      <c r="H23" s="41">
        <f t="shared" si="2"/>
        <v>858.82</v>
      </c>
      <c r="I23" s="17">
        <f t="shared" si="0"/>
        <v>4285.51</v>
      </c>
      <c r="J23" s="208">
        <f t="shared" si="1"/>
        <v>1.273E-2</v>
      </c>
    </row>
    <row r="24" spans="1:10" s="31" customFormat="1" ht="25.5" x14ac:dyDescent="0.2">
      <c r="A24" s="29"/>
      <c r="B24" s="19">
        <v>98557</v>
      </c>
      <c r="C24" s="63" t="s">
        <v>101</v>
      </c>
      <c r="D24" s="8" t="s">
        <v>515</v>
      </c>
      <c r="E24" s="18" t="s">
        <v>34</v>
      </c>
      <c r="F24" s="156">
        <v>33.549999999999997</v>
      </c>
      <c r="G24" s="41">
        <v>24.11</v>
      </c>
      <c r="H24" s="41">
        <f t="shared" si="2"/>
        <v>30.49</v>
      </c>
      <c r="I24" s="17">
        <f t="shared" si="0"/>
        <v>1022.94</v>
      </c>
      <c r="J24" s="208">
        <f t="shared" si="1"/>
        <v>3.0400000000000002E-3</v>
      </c>
    </row>
    <row r="25" spans="1:10" s="31" customFormat="1" ht="38.25" x14ac:dyDescent="0.2">
      <c r="A25" s="29"/>
      <c r="B25" s="19" t="s">
        <v>512</v>
      </c>
      <c r="C25" s="63" t="s">
        <v>102</v>
      </c>
      <c r="D25" s="8" t="s">
        <v>244</v>
      </c>
      <c r="E25" s="16" t="s">
        <v>36</v>
      </c>
      <c r="F25" s="156">
        <v>3.45</v>
      </c>
      <c r="G25" s="41">
        <v>981.17</v>
      </c>
      <c r="H25" s="41">
        <f t="shared" si="2"/>
        <v>1241.18</v>
      </c>
      <c r="I25" s="17">
        <f t="shared" si="0"/>
        <v>4282.07</v>
      </c>
      <c r="J25" s="208">
        <f t="shared" si="1"/>
        <v>1.272E-2</v>
      </c>
    </row>
    <row r="26" spans="1:10" s="31" customFormat="1" ht="51" x14ac:dyDescent="0.2">
      <c r="A26" s="29"/>
      <c r="B26" s="19" t="s">
        <v>512</v>
      </c>
      <c r="C26" s="63" t="s">
        <v>103</v>
      </c>
      <c r="D26" s="8" t="s">
        <v>243</v>
      </c>
      <c r="E26" s="16" t="s">
        <v>36</v>
      </c>
      <c r="F26" s="156">
        <v>5.41</v>
      </c>
      <c r="G26" s="41">
        <v>630.33000000000004</v>
      </c>
      <c r="H26" s="41">
        <f t="shared" si="2"/>
        <v>797.36</v>
      </c>
      <c r="I26" s="17">
        <f t="shared" si="0"/>
        <v>4313.72</v>
      </c>
      <c r="J26" s="208">
        <f t="shared" si="1"/>
        <v>1.281E-2</v>
      </c>
    </row>
    <row r="27" spans="1:10" s="31" customFormat="1" ht="38.25" x14ac:dyDescent="0.2">
      <c r="A27" s="29"/>
      <c r="B27" s="19" t="s">
        <v>512</v>
      </c>
      <c r="C27" s="63" t="s">
        <v>104</v>
      </c>
      <c r="D27" s="8" t="s">
        <v>245</v>
      </c>
      <c r="E27" s="16" t="s">
        <v>36</v>
      </c>
      <c r="F27" s="156">
        <v>2.48</v>
      </c>
      <c r="G27" s="41">
        <v>630.33000000000004</v>
      </c>
      <c r="H27" s="41">
        <f t="shared" si="2"/>
        <v>797.36</v>
      </c>
      <c r="I27" s="17">
        <f t="shared" si="0"/>
        <v>1977.45</v>
      </c>
      <c r="J27" s="208">
        <f t="shared" si="1"/>
        <v>5.8700000000000002E-3</v>
      </c>
    </row>
    <row r="28" spans="1:10" s="31" customFormat="1" ht="38.25" x14ac:dyDescent="0.2">
      <c r="A28" s="29"/>
      <c r="B28" s="19">
        <v>101964</v>
      </c>
      <c r="C28" s="63" t="s">
        <v>105</v>
      </c>
      <c r="D28" s="9" t="s">
        <v>516</v>
      </c>
      <c r="E28" s="18" t="s">
        <v>34</v>
      </c>
      <c r="F28" s="156">
        <v>31.5</v>
      </c>
      <c r="G28" s="41">
        <v>109.5</v>
      </c>
      <c r="H28" s="41">
        <f t="shared" si="2"/>
        <v>138.51</v>
      </c>
      <c r="I28" s="17">
        <f t="shared" si="0"/>
        <v>4363.07</v>
      </c>
      <c r="J28" s="208">
        <f t="shared" si="1"/>
        <v>1.2959999999999999E-2</v>
      </c>
    </row>
    <row r="29" spans="1:10" s="31" customFormat="1" ht="38.25" x14ac:dyDescent="0.2">
      <c r="A29" s="29"/>
      <c r="B29" s="122">
        <v>93183</v>
      </c>
      <c r="C29" s="63" t="s">
        <v>496</v>
      </c>
      <c r="D29" s="8" t="s">
        <v>246</v>
      </c>
      <c r="E29" s="18" t="s">
        <v>37</v>
      </c>
      <c r="F29" s="156">
        <v>51.5</v>
      </c>
      <c r="G29" s="41">
        <v>40.659999999999997</v>
      </c>
      <c r="H29" s="41">
        <f t="shared" si="2"/>
        <v>51.43</v>
      </c>
      <c r="I29" s="17">
        <f t="shared" si="0"/>
        <v>2648.65</v>
      </c>
      <c r="J29" s="208">
        <f t="shared" si="1"/>
        <v>7.8600000000000007E-3</v>
      </c>
    </row>
    <row r="30" spans="1:10" s="31" customFormat="1" x14ac:dyDescent="0.2">
      <c r="A30" s="33"/>
      <c r="B30" s="122"/>
      <c r="C30" s="274" t="s">
        <v>129</v>
      </c>
      <c r="D30" s="274"/>
      <c r="E30" s="274"/>
      <c r="F30" s="274"/>
      <c r="G30" s="274"/>
      <c r="H30" s="275"/>
      <c r="I30" s="76">
        <f>SUM(I19:I29)</f>
        <v>34033.81</v>
      </c>
      <c r="J30" s="207">
        <f t="shared" si="1"/>
        <v>0.10106</v>
      </c>
    </row>
    <row r="31" spans="1:10" s="31" customFormat="1" ht="13.5" thickBot="1" x14ac:dyDescent="0.25">
      <c r="A31" s="33"/>
      <c r="B31" s="78"/>
      <c r="C31" s="119"/>
      <c r="D31" s="119"/>
      <c r="E31" s="119"/>
      <c r="F31" s="119"/>
      <c r="G31" s="119"/>
      <c r="H31" s="119"/>
      <c r="I31" s="160"/>
      <c r="J31" s="120"/>
    </row>
    <row r="32" spans="1:10" s="31" customFormat="1" ht="13.5" thickBot="1" x14ac:dyDescent="0.25">
      <c r="A32" s="29"/>
      <c r="B32" s="19"/>
      <c r="C32" s="72" t="s">
        <v>10</v>
      </c>
      <c r="D32" s="263" t="s">
        <v>130</v>
      </c>
      <c r="E32" s="264"/>
      <c r="F32" s="264"/>
      <c r="G32" s="264"/>
      <c r="H32" s="264"/>
      <c r="I32" s="265"/>
      <c r="J32" s="52"/>
    </row>
    <row r="33" spans="1:10" s="31" customFormat="1" ht="63.75" x14ac:dyDescent="0.2">
      <c r="A33" s="29"/>
      <c r="B33" s="19">
        <v>87509</v>
      </c>
      <c r="C33" s="63" t="s">
        <v>106</v>
      </c>
      <c r="D33" s="9" t="s">
        <v>447</v>
      </c>
      <c r="E33" s="18" t="s">
        <v>34</v>
      </c>
      <c r="F33" s="156">
        <v>49.85</v>
      </c>
      <c r="G33" s="41">
        <v>92.83</v>
      </c>
      <c r="H33" s="41">
        <f>TRUNC((G33*(1+$I$6)),2)</f>
        <v>117.42</v>
      </c>
      <c r="I33" s="17">
        <f>F33*H33</f>
        <v>5853.39</v>
      </c>
      <c r="J33" s="208">
        <f>I33/$I$355</f>
        <v>1.738E-2</v>
      </c>
    </row>
    <row r="34" spans="1:10" s="31" customFormat="1" ht="63.75" x14ac:dyDescent="0.2">
      <c r="A34" s="29"/>
      <c r="B34" s="19">
        <v>87508</v>
      </c>
      <c r="C34" s="63" t="s">
        <v>107</v>
      </c>
      <c r="D34" s="9" t="s">
        <v>238</v>
      </c>
      <c r="E34" s="18" t="s">
        <v>34</v>
      </c>
      <c r="F34" s="156">
        <v>270.16000000000003</v>
      </c>
      <c r="G34" s="41">
        <v>61.15</v>
      </c>
      <c r="H34" s="41">
        <f t="shared" ref="H34" si="3">TRUNC((G34*(1+$I$6)),2)</f>
        <v>77.349999999999994</v>
      </c>
      <c r="I34" s="17">
        <f>F34*H34</f>
        <v>20896.88</v>
      </c>
      <c r="J34" s="208">
        <f>I34/$I$355</f>
        <v>6.2050000000000001E-2</v>
      </c>
    </row>
    <row r="35" spans="1:10" s="31" customFormat="1" x14ac:dyDescent="0.2">
      <c r="A35" s="33"/>
      <c r="B35" s="30"/>
      <c r="C35" s="274" t="s">
        <v>131</v>
      </c>
      <c r="D35" s="274"/>
      <c r="E35" s="274"/>
      <c r="F35" s="274"/>
      <c r="G35" s="274"/>
      <c r="H35" s="275"/>
      <c r="I35" s="76">
        <f>SUM(I33:I34)</f>
        <v>26750.27</v>
      </c>
      <c r="J35" s="207">
        <f>I35/$I$355</f>
        <v>7.9430000000000001E-2</v>
      </c>
    </row>
    <row r="36" spans="1:10" s="31" customFormat="1" ht="13.5" thickBot="1" x14ac:dyDescent="0.25">
      <c r="A36" s="33"/>
      <c r="B36" s="78"/>
      <c r="C36" s="119"/>
      <c r="D36" s="119"/>
      <c r="E36" s="119"/>
      <c r="F36" s="119"/>
      <c r="G36" s="119"/>
      <c r="H36" s="119"/>
      <c r="I36" s="160"/>
      <c r="J36" s="120"/>
    </row>
    <row r="37" spans="1:10" s="31" customFormat="1" ht="13.5" thickBot="1" x14ac:dyDescent="0.25">
      <c r="A37" s="29"/>
      <c r="B37" s="19"/>
      <c r="C37" s="72" t="s">
        <v>11</v>
      </c>
      <c r="D37" s="263" t="s">
        <v>132</v>
      </c>
      <c r="E37" s="264"/>
      <c r="F37" s="264"/>
      <c r="G37" s="264"/>
      <c r="H37" s="264"/>
      <c r="I37" s="265"/>
      <c r="J37" s="52"/>
    </row>
    <row r="38" spans="1:10" s="31" customFormat="1" x14ac:dyDescent="0.2">
      <c r="A38" s="29"/>
      <c r="B38" s="19"/>
      <c r="C38" s="73" t="s">
        <v>108</v>
      </c>
      <c r="D38" s="67" t="s">
        <v>79</v>
      </c>
      <c r="E38" s="68"/>
      <c r="F38" s="104"/>
      <c r="G38" s="111"/>
      <c r="H38" s="69"/>
      <c r="I38" s="70"/>
      <c r="J38" s="50"/>
    </row>
    <row r="39" spans="1:10" s="31" customFormat="1" x14ac:dyDescent="0.2">
      <c r="A39" s="29"/>
      <c r="B39" s="19"/>
      <c r="C39" s="125" t="s">
        <v>133</v>
      </c>
      <c r="D39" s="126" t="s">
        <v>139</v>
      </c>
      <c r="E39" s="127"/>
      <c r="F39" s="105"/>
      <c r="G39" s="112"/>
      <c r="H39" s="93"/>
      <c r="I39" s="94"/>
      <c r="J39" s="50"/>
    </row>
    <row r="40" spans="1:10" s="31" customFormat="1" ht="38.25" x14ac:dyDescent="0.2">
      <c r="A40" s="29"/>
      <c r="B40" s="19" t="s">
        <v>249</v>
      </c>
      <c r="C40" s="63" t="s">
        <v>140</v>
      </c>
      <c r="D40" s="9" t="s">
        <v>519</v>
      </c>
      <c r="E40" s="18" t="s">
        <v>34</v>
      </c>
      <c r="F40" s="156">
        <v>7.5</v>
      </c>
      <c r="G40" s="247">
        <v>470.92</v>
      </c>
      <c r="H40" s="41">
        <f t="shared" ref="H40:H59" si="4">TRUNC((G40*(1+$I$6)),2)</f>
        <v>595.71</v>
      </c>
      <c r="I40" s="17">
        <f>F40*H40</f>
        <v>4467.83</v>
      </c>
      <c r="J40" s="208">
        <f>I40/$I$355</f>
        <v>1.3270000000000001E-2</v>
      </c>
    </row>
    <row r="41" spans="1:10" s="31" customFormat="1" ht="51" x14ac:dyDescent="0.2">
      <c r="A41" s="29"/>
      <c r="B41" s="19" t="s">
        <v>249</v>
      </c>
      <c r="C41" s="63" t="s">
        <v>141</v>
      </c>
      <c r="D41" s="9" t="s">
        <v>520</v>
      </c>
      <c r="E41" s="18" t="s">
        <v>34</v>
      </c>
      <c r="F41" s="156">
        <v>11.9</v>
      </c>
      <c r="G41" s="247">
        <v>557.99</v>
      </c>
      <c r="H41" s="41">
        <f t="shared" si="4"/>
        <v>705.85</v>
      </c>
      <c r="I41" s="17">
        <f>F41*H41</f>
        <v>8399.6200000000008</v>
      </c>
      <c r="J41" s="208">
        <f>I41/$I$355</f>
        <v>2.494E-2</v>
      </c>
    </row>
    <row r="42" spans="1:10" s="31" customFormat="1" ht="38.25" x14ac:dyDescent="0.2">
      <c r="A42" s="29"/>
      <c r="B42" s="19" t="s">
        <v>249</v>
      </c>
      <c r="C42" s="63" t="s">
        <v>142</v>
      </c>
      <c r="D42" s="9" t="s">
        <v>548</v>
      </c>
      <c r="E42" s="18" t="s">
        <v>34</v>
      </c>
      <c r="F42" s="156">
        <v>9</v>
      </c>
      <c r="G42" s="247">
        <v>397.89</v>
      </c>
      <c r="H42" s="41">
        <f t="shared" si="4"/>
        <v>503.33</v>
      </c>
      <c r="I42" s="17">
        <f>F42*H42</f>
        <v>4529.97</v>
      </c>
      <c r="J42" s="208">
        <f>I42/$I$355</f>
        <v>1.345E-2</v>
      </c>
    </row>
    <row r="43" spans="1:10" s="31" customFormat="1" x14ac:dyDescent="0.2">
      <c r="A43" s="29"/>
      <c r="B43" s="19"/>
      <c r="C43" s="248" t="s">
        <v>134</v>
      </c>
      <c r="D43" s="249" t="s">
        <v>143</v>
      </c>
      <c r="E43" s="250"/>
      <c r="F43" s="251"/>
      <c r="G43" s="247"/>
      <c r="H43" s="41"/>
      <c r="I43" s="94"/>
      <c r="J43" s="208"/>
    </row>
    <row r="44" spans="1:10" s="31" customFormat="1" ht="25.5" x14ac:dyDescent="0.2">
      <c r="A44" s="29"/>
      <c r="B44" s="19">
        <v>87879</v>
      </c>
      <c r="C44" s="63" t="s">
        <v>144</v>
      </c>
      <c r="D44" s="8" t="s">
        <v>43</v>
      </c>
      <c r="E44" s="18" t="s">
        <v>34</v>
      </c>
      <c r="F44" s="156">
        <v>116.06</v>
      </c>
      <c r="G44" s="41">
        <v>2.34</v>
      </c>
      <c r="H44" s="41">
        <f t="shared" si="4"/>
        <v>2.96</v>
      </c>
      <c r="I44" s="17">
        <f>F44*H44</f>
        <v>343.54</v>
      </c>
      <c r="J44" s="208">
        <f>I44/$I$355</f>
        <v>1.0200000000000001E-3</v>
      </c>
    </row>
    <row r="45" spans="1:10" s="31" customFormat="1" ht="25.5" x14ac:dyDescent="0.2">
      <c r="A45" s="29"/>
      <c r="B45" s="19">
        <v>87775</v>
      </c>
      <c r="C45" s="63" t="s">
        <v>145</v>
      </c>
      <c r="D45" s="7" t="s">
        <v>46</v>
      </c>
      <c r="E45" s="18" t="s">
        <v>34</v>
      </c>
      <c r="F45" s="156">
        <v>116.06</v>
      </c>
      <c r="G45" s="41">
        <v>32.119999999999997</v>
      </c>
      <c r="H45" s="41">
        <f t="shared" si="4"/>
        <v>40.630000000000003</v>
      </c>
      <c r="I45" s="17">
        <f>F45*H45</f>
        <v>4715.5200000000004</v>
      </c>
      <c r="J45" s="208">
        <f>I45/$I$355</f>
        <v>1.4E-2</v>
      </c>
    </row>
    <row r="46" spans="1:10" s="31" customFormat="1" ht="25.5" x14ac:dyDescent="0.2">
      <c r="A46" s="29"/>
      <c r="B46" s="19">
        <v>88485</v>
      </c>
      <c r="C46" s="63" t="s">
        <v>146</v>
      </c>
      <c r="D46" s="100" t="s">
        <v>504</v>
      </c>
      <c r="E46" s="18" t="s">
        <v>34</v>
      </c>
      <c r="F46" s="156">
        <v>116.06</v>
      </c>
      <c r="G46" s="41">
        <v>1.42</v>
      </c>
      <c r="H46" s="41">
        <f t="shared" si="4"/>
        <v>1.79</v>
      </c>
      <c r="I46" s="17">
        <f>F46*H46</f>
        <v>207.75</v>
      </c>
      <c r="J46" s="208">
        <f>I46/$I$355</f>
        <v>6.2E-4</v>
      </c>
    </row>
    <row r="47" spans="1:10" s="31" customFormat="1" ht="25.5" x14ac:dyDescent="0.2">
      <c r="A47" s="29"/>
      <c r="B47" s="19">
        <v>88497</v>
      </c>
      <c r="C47" s="63" t="s">
        <v>147</v>
      </c>
      <c r="D47" s="100" t="s">
        <v>157</v>
      </c>
      <c r="E47" s="18" t="s">
        <v>34</v>
      </c>
      <c r="F47" s="156">
        <v>116.06</v>
      </c>
      <c r="G47" s="41">
        <v>9.14</v>
      </c>
      <c r="H47" s="41">
        <f t="shared" si="4"/>
        <v>11.56</v>
      </c>
      <c r="I47" s="17">
        <f>F47*H47</f>
        <v>1341.65</v>
      </c>
      <c r="J47" s="208">
        <f>I47/$I$355</f>
        <v>3.98E-3</v>
      </c>
    </row>
    <row r="48" spans="1:10" s="31" customFormat="1" ht="25.5" x14ac:dyDescent="0.2">
      <c r="A48" s="29"/>
      <c r="B48" s="19">
        <v>88489</v>
      </c>
      <c r="C48" s="63" t="s">
        <v>148</v>
      </c>
      <c r="D48" s="9" t="s">
        <v>47</v>
      </c>
      <c r="E48" s="18" t="s">
        <v>34</v>
      </c>
      <c r="F48" s="156">
        <v>116.06</v>
      </c>
      <c r="G48" s="41">
        <v>9.5399999999999991</v>
      </c>
      <c r="H48" s="41">
        <f t="shared" si="4"/>
        <v>12.06</v>
      </c>
      <c r="I48" s="94">
        <f>F48*H48</f>
        <v>1399.68</v>
      </c>
      <c r="J48" s="208">
        <f>I48/$I$355</f>
        <v>4.1599999999999996E-3</v>
      </c>
    </row>
    <row r="49" spans="1:10" s="31" customFormat="1" x14ac:dyDescent="0.2">
      <c r="A49" s="29"/>
      <c r="B49" s="19"/>
      <c r="C49" s="248" t="s">
        <v>135</v>
      </c>
      <c r="D49" s="249" t="s">
        <v>149</v>
      </c>
      <c r="E49" s="250"/>
      <c r="F49" s="251"/>
      <c r="G49" s="252"/>
      <c r="H49" s="41"/>
      <c r="I49" s="94"/>
      <c r="J49" s="208"/>
    </row>
    <row r="50" spans="1:10" s="31" customFormat="1" x14ac:dyDescent="0.2">
      <c r="A50" s="29"/>
      <c r="B50" s="19" t="s">
        <v>549</v>
      </c>
      <c r="C50" s="63" t="s">
        <v>150</v>
      </c>
      <c r="D50" s="253" t="s">
        <v>550</v>
      </c>
      <c r="E50" s="250" t="s">
        <v>34</v>
      </c>
      <c r="F50" s="254">
        <f>F53*0.2</f>
        <v>19.68</v>
      </c>
      <c r="G50" s="41">
        <v>26.62</v>
      </c>
      <c r="H50" s="41">
        <f t="shared" si="4"/>
        <v>33.67</v>
      </c>
      <c r="I50" s="17">
        <f t="shared" ref="I50:I56" si="5">F50*H50</f>
        <v>662.63</v>
      </c>
      <c r="J50" s="208">
        <f t="shared" ref="J50:J56" si="6">I50/$I$355</f>
        <v>1.97E-3</v>
      </c>
    </row>
    <row r="51" spans="1:10" s="31" customFormat="1" ht="25.5" x14ac:dyDescent="0.2">
      <c r="A51" s="29"/>
      <c r="B51" s="19">
        <v>96624</v>
      </c>
      <c r="C51" s="63" t="s">
        <v>151</v>
      </c>
      <c r="D51" s="8" t="s">
        <v>510</v>
      </c>
      <c r="E51" s="16" t="s">
        <v>36</v>
      </c>
      <c r="F51" s="156">
        <v>4.92</v>
      </c>
      <c r="G51" s="41">
        <v>72.77</v>
      </c>
      <c r="H51" s="41">
        <f t="shared" si="4"/>
        <v>92.05</v>
      </c>
      <c r="I51" s="17">
        <f t="shared" si="5"/>
        <v>452.89</v>
      </c>
      <c r="J51" s="208">
        <f t="shared" si="6"/>
        <v>1.34E-3</v>
      </c>
    </row>
    <row r="52" spans="1:10" s="31" customFormat="1" ht="25.5" x14ac:dyDescent="0.2">
      <c r="A52" s="29"/>
      <c r="B52" s="19" t="s">
        <v>551</v>
      </c>
      <c r="C52" s="63" t="s">
        <v>152</v>
      </c>
      <c r="D52" s="9" t="s">
        <v>96</v>
      </c>
      <c r="E52" s="18" t="s">
        <v>34</v>
      </c>
      <c r="F52" s="156">
        <v>98.41</v>
      </c>
      <c r="G52" s="41">
        <v>1.75</v>
      </c>
      <c r="H52" s="41">
        <f t="shared" si="4"/>
        <v>2.21</v>
      </c>
      <c r="I52" s="17">
        <f t="shared" si="5"/>
        <v>217.49</v>
      </c>
      <c r="J52" s="208">
        <f t="shared" si="6"/>
        <v>6.4999999999999997E-4</v>
      </c>
    </row>
    <row r="53" spans="1:10" s="31" customFormat="1" ht="25.5" x14ac:dyDescent="0.2">
      <c r="A53" s="29"/>
      <c r="B53" s="19">
        <v>87692</v>
      </c>
      <c r="C53" s="63" t="s">
        <v>153</v>
      </c>
      <c r="D53" s="9" t="s">
        <v>474</v>
      </c>
      <c r="E53" s="18" t="s">
        <v>34</v>
      </c>
      <c r="F53" s="156">
        <v>98.41</v>
      </c>
      <c r="G53" s="41">
        <v>32.22</v>
      </c>
      <c r="H53" s="41">
        <f t="shared" si="4"/>
        <v>40.75</v>
      </c>
      <c r="I53" s="17">
        <f t="shared" si="5"/>
        <v>4010.21</v>
      </c>
      <c r="J53" s="208">
        <f t="shared" si="6"/>
        <v>1.191E-2</v>
      </c>
    </row>
    <row r="54" spans="1:10" s="31" customFormat="1" ht="51" x14ac:dyDescent="0.2">
      <c r="A54" s="29"/>
      <c r="B54" s="19">
        <v>87251</v>
      </c>
      <c r="C54" s="63" t="s">
        <v>154</v>
      </c>
      <c r="D54" s="9" t="s">
        <v>250</v>
      </c>
      <c r="E54" s="18" t="s">
        <v>34</v>
      </c>
      <c r="F54" s="156">
        <v>108.25</v>
      </c>
      <c r="G54" s="41">
        <v>36.25</v>
      </c>
      <c r="H54" s="41">
        <f t="shared" si="4"/>
        <v>45.85</v>
      </c>
      <c r="I54" s="17">
        <f t="shared" si="5"/>
        <v>4963.26</v>
      </c>
      <c r="J54" s="208">
        <f t="shared" si="6"/>
        <v>1.474E-2</v>
      </c>
    </row>
    <row r="55" spans="1:10" s="31" customFormat="1" ht="38.25" x14ac:dyDescent="0.2">
      <c r="A55" s="29"/>
      <c r="B55" s="19">
        <v>88649</v>
      </c>
      <c r="C55" s="63" t="s">
        <v>155</v>
      </c>
      <c r="D55" s="10" t="s">
        <v>42</v>
      </c>
      <c r="E55" s="18" t="s">
        <v>37</v>
      </c>
      <c r="F55" s="156">
        <v>34.39</v>
      </c>
      <c r="G55" s="41">
        <v>6.08</v>
      </c>
      <c r="H55" s="41">
        <f t="shared" si="4"/>
        <v>7.69</v>
      </c>
      <c r="I55" s="17">
        <f t="shared" si="5"/>
        <v>264.45999999999998</v>
      </c>
      <c r="J55" s="208">
        <f t="shared" si="6"/>
        <v>7.9000000000000001E-4</v>
      </c>
    </row>
    <row r="56" spans="1:10" s="31" customFormat="1" ht="38.25" x14ac:dyDescent="0.2">
      <c r="A56" s="29"/>
      <c r="B56" s="19" t="s">
        <v>552</v>
      </c>
      <c r="C56" s="63" t="s">
        <v>497</v>
      </c>
      <c r="D56" s="9" t="s">
        <v>255</v>
      </c>
      <c r="E56" s="18" t="s">
        <v>37</v>
      </c>
      <c r="F56" s="156">
        <v>12.45</v>
      </c>
      <c r="G56" s="41">
        <v>60.2</v>
      </c>
      <c r="H56" s="41">
        <f t="shared" si="4"/>
        <v>76.150000000000006</v>
      </c>
      <c r="I56" s="17">
        <f t="shared" si="5"/>
        <v>948.07</v>
      </c>
      <c r="J56" s="208">
        <f t="shared" si="6"/>
        <v>2.82E-3</v>
      </c>
    </row>
    <row r="57" spans="1:10" s="31" customFormat="1" x14ac:dyDescent="0.2">
      <c r="A57" s="29"/>
      <c r="B57" s="19"/>
      <c r="C57" s="128" t="s">
        <v>136</v>
      </c>
      <c r="D57" s="129" t="s">
        <v>156</v>
      </c>
      <c r="E57" s="18"/>
      <c r="F57" s="95"/>
      <c r="G57" s="252"/>
      <c r="H57" s="41"/>
      <c r="I57" s="17"/>
      <c r="J57" s="208"/>
    </row>
    <row r="58" spans="1:10" s="31" customFormat="1" ht="38.25" x14ac:dyDescent="0.2">
      <c r="A58" s="29"/>
      <c r="B58" s="19">
        <v>96486</v>
      </c>
      <c r="C58" s="63" t="s">
        <v>137</v>
      </c>
      <c r="D58" s="9" t="s">
        <v>553</v>
      </c>
      <c r="E58" s="18" t="s">
        <v>34</v>
      </c>
      <c r="F58" s="156">
        <v>98.41</v>
      </c>
      <c r="G58" s="41">
        <v>55.28</v>
      </c>
      <c r="H58" s="41">
        <f t="shared" si="4"/>
        <v>69.92</v>
      </c>
      <c r="I58" s="17">
        <f>F58*H58</f>
        <v>6880.83</v>
      </c>
      <c r="J58" s="208">
        <f>I58/$I$355</f>
        <v>2.043E-2</v>
      </c>
    </row>
    <row r="59" spans="1:10" s="31" customFormat="1" ht="25.5" x14ac:dyDescent="0.2">
      <c r="A59" s="29"/>
      <c r="B59" s="19">
        <v>96121</v>
      </c>
      <c r="C59" s="63" t="s">
        <v>138</v>
      </c>
      <c r="D59" s="9" t="s">
        <v>97</v>
      </c>
      <c r="E59" s="18" t="s">
        <v>37</v>
      </c>
      <c r="F59" s="156">
        <v>41</v>
      </c>
      <c r="G59" s="41">
        <v>7.46</v>
      </c>
      <c r="H59" s="41">
        <f t="shared" si="4"/>
        <v>9.43</v>
      </c>
      <c r="I59" s="17">
        <f>F59*H59</f>
        <v>386.63</v>
      </c>
      <c r="J59" s="208">
        <f>I59/$I$355</f>
        <v>1.15E-3</v>
      </c>
    </row>
    <row r="60" spans="1:10" s="31" customFormat="1" x14ac:dyDescent="0.2">
      <c r="A60" s="29"/>
      <c r="B60" s="19"/>
      <c r="C60" s="96"/>
      <c r="D60" s="272" t="s">
        <v>173</v>
      </c>
      <c r="E60" s="272"/>
      <c r="F60" s="272"/>
      <c r="G60" s="272"/>
      <c r="H60" s="273"/>
      <c r="I60" s="163">
        <f>SUM(I40:I59)</f>
        <v>44192.03</v>
      </c>
      <c r="J60" s="208"/>
    </row>
    <row r="61" spans="1:10" s="31" customFormat="1" x14ac:dyDescent="0.2">
      <c r="A61" s="29"/>
      <c r="B61" s="19"/>
      <c r="C61" s="73" t="s">
        <v>109</v>
      </c>
      <c r="D61" s="97" t="s">
        <v>80</v>
      </c>
      <c r="E61" s="98"/>
      <c r="F61" s="104"/>
      <c r="G61" s="111"/>
      <c r="H61" s="69"/>
      <c r="I61" s="70"/>
      <c r="J61" s="208"/>
    </row>
    <row r="62" spans="1:10" s="31" customFormat="1" x14ac:dyDescent="0.2">
      <c r="A62" s="29"/>
      <c r="B62" s="19"/>
      <c r="C62" s="248" t="s">
        <v>158</v>
      </c>
      <c r="D62" s="249" t="s">
        <v>139</v>
      </c>
      <c r="E62" s="16"/>
      <c r="F62" s="95"/>
      <c r="G62" s="110"/>
      <c r="H62" s="93"/>
      <c r="I62" s="94"/>
      <c r="J62" s="208"/>
    </row>
    <row r="63" spans="1:10" s="31" customFormat="1" ht="25.5" x14ac:dyDescent="0.2">
      <c r="A63" s="29"/>
      <c r="B63" s="19">
        <v>91341</v>
      </c>
      <c r="C63" s="63" t="s">
        <v>159</v>
      </c>
      <c r="D63" s="8" t="s">
        <v>181</v>
      </c>
      <c r="E63" s="16" t="s">
        <v>34</v>
      </c>
      <c r="F63" s="156">
        <v>1.68</v>
      </c>
      <c r="G63" s="41">
        <v>487.48</v>
      </c>
      <c r="H63" s="41">
        <f t="shared" ref="H63:H83" si="7">TRUNC((G63*(1+$I$6)),2)</f>
        <v>616.66</v>
      </c>
      <c r="I63" s="94">
        <f>F63*H63</f>
        <v>1035.99</v>
      </c>
      <c r="J63" s="208">
        <f>I63/$I$355</f>
        <v>3.0799999999999998E-3</v>
      </c>
    </row>
    <row r="64" spans="1:10" s="31" customFormat="1" ht="51" x14ac:dyDescent="0.2">
      <c r="A64" s="29"/>
      <c r="B64" s="19">
        <v>90843</v>
      </c>
      <c r="C64" s="63" t="s">
        <v>160</v>
      </c>
      <c r="D64" s="8" t="s">
        <v>254</v>
      </c>
      <c r="E64" s="16" t="s">
        <v>35</v>
      </c>
      <c r="F64" s="156">
        <v>1</v>
      </c>
      <c r="G64" s="41">
        <v>612.17999999999995</v>
      </c>
      <c r="H64" s="41">
        <f t="shared" si="7"/>
        <v>774.4</v>
      </c>
      <c r="I64" s="94">
        <f>F64*H64</f>
        <v>774.4</v>
      </c>
      <c r="J64" s="208">
        <f>I64/$I$355</f>
        <v>2.3E-3</v>
      </c>
    </row>
    <row r="65" spans="1:10" s="31" customFormat="1" ht="25.5" x14ac:dyDescent="0.2">
      <c r="A65" s="29"/>
      <c r="B65" s="19">
        <v>102219</v>
      </c>
      <c r="C65" s="63" t="s">
        <v>161</v>
      </c>
      <c r="D65" s="8" t="s">
        <v>253</v>
      </c>
      <c r="E65" s="16" t="s">
        <v>34</v>
      </c>
      <c r="F65" s="156">
        <v>3.9</v>
      </c>
      <c r="G65" s="41">
        <v>8.91</v>
      </c>
      <c r="H65" s="41">
        <f t="shared" si="7"/>
        <v>11.27</v>
      </c>
      <c r="I65" s="94">
        <f>F65*H65</f>
        <v>43.95</v>
      </c>
      <c r="J65" s="208">
        <f>I65/$I$355</f>
        <v>1.2999999999999999E-4</v>
      </c>
    </row>
    <row r="66" spans="1:10" s="31" customFormat="1" ht="38.25" x14ac:dyDescent="0.2">
      <c r="A66" s="29"/>
      <c r="B66" s="19" t="s">
        <v>249</v>
      </c>
      <c r="C66" s="63" t="s">
        <v>251</v>
      </c>
      <c r="D66" s="8" t="s">
        <v>180</v>
      </c>
      <c r="E66" s="16" t="s">
        <v>34</v>
      </c>
      <c r="F66" s="156">
        <v>1.8</v>
      </c>
      <c r="G66" s="247">
        <v>364.84</v>
      </c>
      <c r="H66" s="41">
        <f t="shared" si="7"/>
        <v>461.52</v>
      </c>
      <c r="I66" s="94">
        <f>F66*H66</f>
        <v>830.74</v>
      </c>
      <c r="J66" s="208">
        <f>I66/$I$355</f>
        <v>2.47E-3</v>
      </c>
    </row>
    <row r="67" spans="1:10" s="31" customFormat="1" ht="38.25" x14ac:dyDescent="0.2">
      <c r="A67" s="29"/>
      <c r="B67" s="19" t="s">
        <v>249</v>
      </c>
      <c r="C67" s="63" t="s">
        <v>252</v>
      </c>
      <c r="D67" s="9" t="s">
        <v>461</v>
      </c>
      <c r="E67" s="18" t="s">
        <v>34</v>
      </c>
      <c r="F67" s="254">
        <v>1.2</v>
      </c>
      <c r="G67" s="247">
        <v>630.33000000000004</v>
      </c>
      <c r="H67" s="41">
        <f t="shared" si="7"/>
        <v>797.36</v>
      </c>
      <c r="I67" s="94">
        <f>F67*H67</f>
        <v>956.83</v>
      </c>
      <c r="J67" s="208">
        <f>I67/$I$355</f>
        <v>2.8400000000000001E-3</v>
      </c>
    </row>
    <row r="68" spans="1:10" s="31" customFormat="1" x14ac:dyDescent="0.2">
      <c r="A68" s="29"/>
      <c r="B68" s="19"/>
      <c r="C68" s="248" t="s">
        <v>162</v>
      </c>
      <c r="D68" s="249" t="s">
        <v>143</v>
      </c>
      <c r="E68" s="250"/>
      <c r="F68" s="95"/>
      <c r="G68" s="110"/>
      <c r="H68" s="41"/>
      <c r="I68" s="17"/>
      <c r="J68" s="208"/>
    </row>
    <row r="69" spans="1:10" s="31" customFormat="1" ht="25.5" x14ac:dyDescent="0.2">
      <c r="A69" s="29"/>
      <c r="B69" s="19">
        <v>87879</v>
      </c>
      <c r="C69" s="63" t="s">
        <v>163</v>
      </c>
      <c r="D69" s="8" t="s">
        <v>43</v>
      </c>
      <c r="E69" s="18" t="s">
        <v>34</v>
      </c>
      <c r="F69" s="156">
        <v>61.1</v>
      </c>
      <c r="G69" s="41">
        <v>2.34</v>
      </c>
      <c r="H69" s="41">
        <f t="shared" si="7"/>
        <v>2.96</v>
      </c>
      <c r="I69" s="94">
        <f>F69*H69</f>
        <v>180.86</v>
      </c>
      <c r="J69" s="208">
        <f>I69/$I$355</f>
        <v>5.4000000000000001E-4</v>
      </c>
    </row>
    <row r="70" spans="1:10" s="31" customFormat="1" ht="25.5" x14ac:dyDescent="0.2">
      <c r="A70" s="29"/>
      <c r="B70" s="19">
        <v>87775</v>
      </c>
      <c r="C70" s="63" t="s">
        <v>164</v>
      </c>
      <c r="D70" s="7" t="s">
        <v>46</v>
      </c>
      <c r="E70" s="18" t="s">
        <v>34</v>
      </c>
      <c r="F70" s="156">
        <v>61.1</v>
      </c>
      <c r="G70" s="41">
        <v>32.119999999999997</v>
      </c>
      <c r="H70" s="41">
        <f t="shared" si="7"/>
        <v>40.630000000000003</v>
      </c>
      <c r="I70" s="94">
        <f>F70*H70</f>
        <v>2482.4899999999998</v>
      </c>
      <c r="J70" s="208">
        <f>I70/$I$355</f>
        <v>7.3699999999999998E-3</v>
      </c>
    </row>
    <row r="71" spans="1:10" s="31" customFormat="1" ht="51" x14ac:dyDescent="0.2">
      <c r="A71" s="29"/>
      <c r="B71" s="19" t="s">
        <v>512</v>
      </c>
      <c r="C71" s="63" t="s">
        <v>165</v>
      </c>
      <c r="D71" s="9" t="s">
        <v>486</v>
      </c>
      <c r="E71" s="18" t="s">
        <v>34</v>
      </c>
      <c r="F71" s="156">
        <v>6.8</v>
      </c>
      <c r="G71" s="247">
        <v>89.49</v>
      </c>
      <c r="H71" s="41">
        <f t="shared" si="7"/>
        <v>113.2</v>
      </c>
      <c r="I71" s="17">
        <f>F71*H71</f>
        <v>769.76</v>
      </c>
      <c r="J71" s="208">
        <f>I71/$I$355</f>
        <v>2.2899999999999999E-3</v>
      </c>
    </row>
    <row r="72" spans="1:10" s="31" customFormat="1" ht="38.25" x14ac:dyDescent="0.2">
      <c r="A72" s="29"/>
      <c r="B72" s="19" t="s">
        <v>552</v>
      </c>
      <c r="C72" s="63" t="s">
        <v>483</v>
      </c>
      <c r="D72" s="9" t="s">
        <v>485</v>
      </c>
      <c r="E72" s="18" t="s">
        <v>37</v>
      </c>
      <c r="F72" s="156">
        <v>0.85</v>
      </c>
      <c r="G72" s="41">
        <v>60.2</v>
      </c>
      <c r="H72" s="41">
        <f t="shared" si="7"/>
        <v>76.150000000000006</v>
      </c>
      <c r="I72" s="17">
        <f>F72*H72</f>
        <v>64.73</v>
      </c>
      <c r="J72" s="208">
        <f>I72/$I$355</f>
        <v>1.9000000000000001E-4</v>
      </c>
    </row>
    <row r="73" spans="1:10" s="31" customFormat="1" ht="51" x14ac:dyDescent="0.2">
      <c r="A73" s="29"/>
      <c r="B73" s="19">
        <v>87272</v>
      </c>
      <c r="C73" s="63" t="s">
        <v>484</v>
      </c>
      <c r="D73" s="8" t="s">
        <v>256</v>
      </c>
      <c r="E73" s="18" t="s">
        <v>34</v>
      </c>
      <c r="F73" s="156">
        <v>67.209999999999994</v>
      </c>
      <c r="G73" s="41">
        <v>47.74</v>
      </c>
      <c r="H73" s="41">
        <f t="shared" si="7"/>
        <v>60.39</v>
      </c>
      <c r="I73" s="94">
        <f>F73*H73</f>
        <v>4058.81</v>
      </c>
      <c r="J73" s="208">
        <f>I73/$I$355</f>
        <v>1.205E-2</v>
      </c>
    </row>
    <row r="74" spans="1:10" s="31" customFormat="1" x14ac:dyDescent="0.2">
      <c r="A74" s="29"/>
      <c r="B74" s="19"/>
      <c r="C74" s="248" t="s">
        <v>166</v>
      </c>
      <c r="D74" s="249" t="s">
        <v>149</v>
      </c>
      <c r="E74" s="250"/>
      <c r="F74" s="95"/>
      <c r="G74" s="252"/>
      <c r="H74" s="41"/>
      <c r="I74" s="17"/>
      <c r="J74" s="208"/>
    </row>
    <row r="75" spans="1:10" s="31" customFormat="1" x14ac:dyDescent="0.2">
      <c r="A75" s="29"/>
      <c r="B75" s="19" t="s">
        <v>549</v>
      </c>
      <c r="C75" s="63" t="s">
        <v>167</v>
      </c>
      <c r="D75" s="253" t="s">
        <v>550</v>
      </c>
      <c r="E75" s="250" t="s">
        <v>34</v>
      </c>
      <c r="F75" s="254">
        <f>F78*0.2</f>
        <v>3.24</v>
      </c>
      <c r="G75" s="41">
        <v>26.62</v>
      </c>
      <c r="H75" s="41">
        <f t="shared" si="7"/>
        <v>33.67</v>
      </c>
      <c r="I75" s="17">
        <f t="shared" ref="I75:I80" si="8">F75*H75</f>
        <v>109.09</v>
      </c>
      <c r="J75" s="208">
        <f t="shared" ref="J75:J80" si="9">I75/$I$355</f>
        <v>3.2000000000000003E-4</v>
      </c>
    </row>
    <row r="76" spans="1:10" s="31" customFormat="1" ht="25.5" x14ac:dyDescent="0.2">
      <c r="A76" s="29"/>
      <c r="B76" s="19">
        <v>96624</v>
      </c>
      <c r="C76" s="63" t="s">
        <v>168</v>
      </c>
      <c r="D76" s="8" t="s">
        <v>510</v>
      </c>
      <c r="E76" s="16" t="s">
        <v>36</v>
      </c>
      <c r="F76" s="156">
        <v>0.81</v>
      </c>
      <c r="G76" s="41">
        <v>72.77</v>
      </c>
      <c r="H76" s="41">
        <f t="shared" si="7"/>
        <v>92.05</v>
      </c>
      <c r="I76" s="17">
        <f t="shared" si="8"/>
        <v>74.56</v>
      </c>
      <c r="J76" s="208">
        <f t="shared" si="9"/>
        <v>2.2000000000000001E-4</v>
      </c>
    </row>
    <row r="77" spans="1:10" s="31" customFormat="1" ht="25.5" x14ac:dyDescent="0.2">
      <c r="A77" s="29"/>
      <c r="B77" s="19" t="s">
        <v>554</v>
      </c>
      <c r="C77" s="63" t="s">
        <v>169</v>
      </c>
      <c r="D77" s="9" t="s">
        <v>96</v>
      </c>
      <c r="E77" s="18" t="s">
        <v>34</v>
      </c>
      <c r="F77" s="156">
        <v>16.22</v>
      </c>
      <c r="G77" s="41">
        <v>1.75</v>
      </c>
      <c r="H77" s="41">
        <f t="shared" si="7"/>
        <v>2.21</v>
      </c>
      <c r="I77" s="17">
        <f t="shared" si="8"/>
        <v>35.85</v>
      </c>
      <c r="J77" s="208">
        <f t="shared" si="9"/>
        <v>1.1E-4</v>
      </c>
    </row>
    <row r="78" spans="1:10" s="31" customFormat="1" ht="25.5" x14ac:dyDescent="0.2">
      <c r="A78" s="29"/>
      <c r="B78" s="19">
        <v>87692</v>
      </c>
      <c r="C78" s="63" t="s">
        <v>170</v>
      </c>
      <c r="D78" s="9" t="s">
        <v>474</v>
      </c>
      <c r="E78" s="18" t="s">
        <v>34</v>
      </c>
      <c r="F78" s="156">
        <v>16.22</v>
      </c>
      <c r="G78" s="41">
        <v>32.22</v>
      </c>
      <c r="H78" s="41">
        <f t="shared" si="7"/>
        <v>40.75</v>
      </c>
      <c r="I78" s="17">
        <f t="shared" si="8"/>
        <v>660.97</v>
      </c>
      <c r="J78" s="208">
        <f t="shared" si="9"/>
        <v>1.9599999999999999E-3</v>
      </c>
    </row>
    <row r="79" spans="1:10" s="31" customFormat="1" ht="51" x14ac:dyDescent="0.2">
      <c r="A79" s="29"/>
      <c r="B79" s="19">
        <v>87251</v>
      </c>
      <c r="C79" s="63" t="s">
        <v>171</v>
      </c>
      <c r="D79" s="9" t="s">
        <v>250</v>
      </c>
      <c r="E79" s="18" t="s">
        <v>34</v>
      </c>
      <c r="F79" s="156">
        <v>17.850000000000001</v>
      </c>
      <c r="G79" s="41">
        <v>36.25</v>
      </c>
      <c r="H79" s="41">
        <f t="shared" si="7"/>
        <v>45.85</v>
      </c>
      <c r="I79" s="17">
        <f t="shared" si="8"/>
        <v>818.42</v>
      </c>
      <c r="J79" s="208">
        <f t="shared" si="9"/>
        <v>2.4299999999999999E-3</v>
      </c>
    </row>
    <row r="80" spans="1:10" s="31" customFormat="1" ht="38.25" x14ac:dyDescent="0.2">
      <c r="A80" s="29"/>
      <c r="B80" s="19" t="s">
        <v>552</v>
      </c>
      <c r="C80" s="63" t="s">
        <v>498</v>
      </c>
      <c r="D80" s="9" t="s">
        <v>255</v>
      </c>
      <c r="E80" s="18" t="s">
        <v>37</v>
      </c>
      <c r="F80" s="156">
        <v>4.3</v>
      </c>
      <c r="G80" s="41">
        <v>60.2</v>
      </c>
      <c r="H80" s="41">
        <f t="shared" si="7"/>
        <v>76.150000000000006</v>
      </c>
      <c r="I80" s="17">
        <f t="shared" si="8"/>
        <v>327.45</v>
      </c>
      <c r="J80" s="208">
        <f t="shared" si="9"/>
        <v>9.7000000000000005E-4</v>
      </c>
    </row>
    <row r="81" spans="1:10" s="31" customFormat="1" x14ac:dyDescent="0.2">
      <c r="A81" s="29"/>
      <c r="B81" s="19"/>
      <c r="C81" s="128" t="s">
        <v>174</v>
      </c>
      <c r="D81" s="129" t="s">
        <v>156</v>
      </c>
      <c r="E81" s="18"/>
      <c r="F81" s="95"/>
      <c r="G81" s="252"/>
      <c r="H81" s="41"/>
      <c r="I81" s="17"/>
      <c r="J81" s="208"/>
    </row>
    <row r="82" spans="1:10" s="31" customFormat="1" ht="38.25" x14ac:dyDescent="0.2">
      <c r="A82" s="29"/>
      <c r="B82" s="19">
        <v>96486</v>
      </c>
      <c r="C82" s="63" t="s">
        <v>175</v>
      </c>
      <c r="D82" s="9" t="s">
        <v>553</v>
      </c>
      <c r="E82" s="18" t="s">
        <v>34</v>
      </c>
      <c r="F82" s="156">
        <v>15.62</v>
      </c>
      <c r="G82" s="41">
        <v>55.28</v>
      </c>
      <c r="H82" s="41">
        <f t="shared" si="7"/>
        <v>69.92</v>
      </c>
      <c r="I82" s="17">
        <f>F82*H82</f>
        <v>1092.1500000000001</v>
      </c>
      <c r="J82" s="208">
        <f>I82/$I$355</f>
        <v>3.2399999999999998E-3</v>
      </c>
    </row>
    <row r="83" spans="1:10" s="31" customFormat="1" ht="25.5" x14ac:dyDescent="0.2">
      <c r="A83" s="29"/>
      <c r="B83" s="19">
        <v>96121</v>
      </c>
      <c r="C83" s="63" t="s">
        <v>176</v>
      </c>
      <c r="D83" s="9" t="s">
        <v>97</v>
      </c>
      <c r="E83" s="18" t="s">
        <v>37</v>
      </c>
      <c r="F83" s="156">
        <v>16.5</v>
      </c>
      <c r="G83" s="41">
        <v>7.46</v>
      </c>
      <c r="H83" s="41">
        <f t="shared" si="7"/>
        <v>9.43</v>
      </c>
      <c r="I83" s="17">
        <f>F83*H83</f>
        <v>155.6</v>
      </c>
      <c r="J83" s="208">
        <f>I83/$I$355</f>
        <v>4.6000000000000001E-4</v>
      </c>
    </row>
    <row r="84" spans="1:10" s="31" customFormat="1" x14ac:dyDescent="0.2">
      <c r="A84" s="29"/>
      <c r="B84" s="19"/>
      <c r="C84" s="271" t="s">
        <v>172</v>
      </c>
      <c r="D84" s="272"/>
      <c r="E84" s="272"/>
      <c r="F84" s="272"/>
      <c r="G84" s="272"/>
      <c r="H84" s="273"/>
      <c r="I84" s="163">
        <f>SUM(I63:I83)</f>
        <v>14472.65</v>
      </c>
      <c r="J84" s="208"/>
    </row>
    <row r="85" spans="1:10" s="31" customFormat="1" x14ac:dyDescent="0.2">
      <c r="A85" s="29"/>
      <c r="B85" s="19"/>
      <c r="C85" s="73" t="s">
        <v>110</v>
      </c>
      <c r="D85" s="97" t="s">
        <v>81</v>
      </c>
      <c r="E85" s="98"/>
      <c r="F85" s="104"/>
      <c r="G85" s="111"/>
      <c r="H85" s="69"/>
      <c r="I85" s="70"/>
      <c r="J85" s="208"/>
    </row>
    <row r="86" spans="1:10" s="31" customFormat="1" x14ac:dyDescent="0.2">
      <c r="A86" s="29"/>
      <c r="B86" s="19"/>
      <c r="C86" s="248" t="s">
        <v>177</v>
      </c>
      <c r="D86" s="249" t="s">
        <v>139</v>
      </c>
      <c r="E86" s="16"/>
      <c r="F86" s="95"/>
      <c r="G86" s="110"/>
      <c r="H86" s="41"/>
      <c r="I86" s="17"/>
      <c r="J86" s="208"/>
    </row>
    <row r="87" spans="1:10" s="31" customFormat="1" ht="25.5" x14ac:dyDescent="0.2">
      <c r="A87" s="29"/>
      <c r="B87" s="19">
        <v>91341</v>
      </c>
      <c r="C87" s="63" t="s">
        <v>178</v>
      </c>
      <c r="D87" s="8" t="s">
        <v>182</v>
      </c>
      <c r="E87" s="16" t="s">
        <v>34</v>
      </c>
      <c r="F87" s="156">
        <v>1.89</v>
      </c>
      <c r="G87" s="41">
        <v>487.48</v>
      </c>
      <c r="H87" s="41">
        <f t="shared" ref="H87:H88" si="10">TRUNC((G87*(1+$I$6)),2)</f>
        <v>616.66</v>
      </c>
      <c r="I87" s="17">
        <f>F87*H87</f>
        <v>1165.49</v>
      </c>
      <c r="J87" s="208">
        <f>I87/$I$355</f>
        <v>3.46E-3</v>
      </c>
    </row>
    <row r="88" spans="1:10" s="31" customFormat="1" ht="38.25" x14ac:dyDescent="0.2">
      <c r="A88" s="29"/>
      <c r="B88" s="19" t="s">
        <v>249</v>
      </c>
      <c r="C88" s="63" t="s">
        <v>179</v>
      </c>
      <c r="D88" s="9" t="s">
        <v>462</v>
      </c>
      <c r="E88" s="18" t="s">
        <v>34</v>
      </c>
      <c r="F88" s="254">
        <v>0.48</v>
      </c>
      <c r="G88" s="41">
        <v>776.46</v>
      </c>
      <c r="H88" s="41">
        <f t="shared" si="10"/>
        <v>982.22</v>
      </c>
      <c r="I88" s="94">
        <f>F88*H88</f>
        <v>471.47</v>
      </c>
      <c r="J88" s="208">
        <f>I88/$I$355</f>
        <v>1.4E-3</v>
      </c>
    </row>
    <row r="89" spans="1:10" s="31" customFormat="1" x14ac:dyDescent="0.2">
      <c r="A89" s="29"/>
      <c r="B89" s="19"/>
      <c r="C89" s="248" t="s">
        <v>183</v>
      </c>
      <c r="D89" s="249" t="s">
        <v>143</v>
      </c>
      <c r="E89" s="16"/>
      <c r="F89" s="95"/>
      <c r="G89" s="252"/>
      <c r="H89" s="41"/>
      <c r="I89" s="17"/>
      <c r="J89" s="208"/>
    </row>
    <row r="90" spans="1:10" s="31" customFormat="1" ht="25.5" x14ac:dyDescent="0.2">
      <c r="A90" s="29"/>
      <c r="B90" s="19">
        <v>87879</v>
      </c>
      <c r="C90" s="63" t="s">
        <v>184</v>
      </c>
      <c r="D90" s="8" t="s">
        <v>43</v>
      </c>
      <c r="E90" s="18" t="s">
        <v>34</v>
      </c>
      <c r="F90" s="156">
        <v>24.26</v>
      </c>
      <c r="G90" s="41">
        <v>2.34</v>
      </c>
      <c r="H90" s="41">
        <f t="shared" ref="H90:H92" si="11">TRUNC((G90*(1+$I$6)),2)</f>
        <v>2.96</v>
      </c>
      <c r="I90" s="94">
        <f>F90*H90</f>
        <v>71.81</v>
      </c>
      <c r="J90" s="208">
        <f>I90/$I$355</f>
        <v>2.1000000000000001E-4</v>
      </c>
    </row>
    <row r="91" spans="1:10" s="31" customFormat="1" ht="25.5" x14ac:dyDescent="0.2">
      <c r="A91" s="29"/>
      <c r="B91" s="19">
        <v>87775</v>
      </c>
      <c r="C91" s="63" t="s">
        <v>185</v>
      </c>
      <c r="D91" s="7" t="s">
        <v>46</v>
      </c>
      <c r="E91" s="18" t="s">
        <v>34</v>
      </c>
      <c r="F91" s="156">
        <v>24.26</v>
      </c>
      <c r="G91" s="41">
        <v>32.119999999999997</v>
      </c>
      <c r="H91" s="41">
        <f t="shared" si="11"/>
        <v>40.630000000000003</v>
      </c>
      <c r="I91" s="94">
        <f>F91*H91</f>
        <v>985.68</v>
      </c>
      <c r="J91" s="208">
        <f>I91/$I$355</f>
        <v>2.9299999999999999E-3</v>
      </c>
    </row>
    <row r="92" spans="1:10" s="31" customFormat="1" ht="51" x14ac:dyDescent="0.2">
      <c r="A92" s="29"/>
      <c r="B92" s="19">
        <v>87272</v>
      </c>
      <c r="C92" s="63" t="s">
        <v>186</v>
      </c>
      <c r="D92" s="8" t="s">
        <v>256</v>
      </c>
      <c r="E92" s="18" t="s">
        <v>34</v>
      </c>
      <c r="F92" s="156">
        <v>26.69</v>
      </c>
      <c r="G92" s="41">
        <v>47.74</v>
      </c>
      <c r="H92" s="41">
        <f t="shared" si="11"/>
        <v>60.39</v>
      </c>
      <c r="I92" s="94">
        <f>F92*H92</f>
        <v>1611.81</v>
      </c>
      <c r="J92" s="208">
        <f>I92/$I$355</f>
        <v>4.79E-3</v>
      </c>
    </row>
    <row r="93" spans="1:10" s="31" customFormat="1" x14ac:dyDescent="0.2">
      <c r="A93" s="29"/>
      <c r="B93" s="19"/>
      <c r="C93" s="248" t="s">
        <v>187</v>
      </c>
      <c r="D93" s="249" t="s">
        <v>149</v>
      </c>
      <c r="E93" s="16"/>
      <c r="F93" s="95"/>
      <c r="G93" s="252"/>
      <c r="H93" s="41"/>
      <c r="I93" s="17"/>
      <c r="J93" s="208"/>
    </row>
    <row r="94" spans="1:10" s="31" customFormat="1" x14ac:dyDescent="0.2">
      <c r="A94" s="29"/>
      <c r="B94" s="19" t="s">
        <v>549</v>
      </c>
      <c r="C94" s="63" t="s">
        <v>188</v>
      </c>
      <c r="D94" s="253" t="s">
        <v>550</v>
      </c>
      <c r="E94" s="250" t="s">
        <v>34</v>
      </c>
      <c r="F94" s="254">
        <f>F97*0.2</f>
        <v>0.62</v>
      </c>
      <c r="G94" s="41">
        <v>26.62</v>
      </c>
      <c r="H94" s="41">
        <f t="shared" ref="H94:H99" si="12">TRUNC((G94*(1+$I$6)),2)</f>
        <v>33.67</v>
      </c>
      <c r="I94" s="17">
        <f t="shared" ref="I94:I99" si="13">F94*H94</f>
        <v>20.88</v>
      </c>
      <c r="J94" s="208">
        <f t="shared" ref="J94:J99" si="14">I94/$I$355</f>
        <v>6.0000000000000002E-5</v>
      </c>
    </row>
    <row r="95" spans="1:10" s="31" customFormat="1" ht="25.5" x14ac:dyDescent="0.2">
      <c r="A95" s="29"/>
      <c r="B95" s="19">
        <v>96624</v>
      </c>
      <c r="C95" s="63" t="s">
        <v>189</v>
      </c>
      <c r="D95" s="8" t="s">
        <v>510</v>
      </c>
      <c r="E95" s="16" t="s">
        <v>36</v>
      </c>
      <c r="F95" s="156">
        <v>0.16</v>
      </c>
      <c r="G95" s="41">
        <v>72.77</v>
      </c>
      <c r="H95" s="41">
        <f t="shared" si="12"/>
        <v>92.05</v>
      </c>
      <c r="I95" s="17">
        <f t="shared" si="13"/>
        <v>14.73</v>
      </c>
      <c r="J95" s="208">
        <f t="shared" si="14"/>
        <v>4.0000000000000003E-5</v>
      </c>
    </row>
    <row r="96" spans="1:10" s="31" customFormat="1" ht="25.5" x14ac:dyDescent="0.2">
      <c r="A96" s="29"/>
      <c r="B96" s="19">
        <v>68053</v>
      </c>
      <c r="C96" s="63" t="s">
        <v>190</v>
      </c>
      <c r="D96" s="9" t="s">
        <v>96</v>
      </c>
      <c r="E96" s="18" t="s">
        <v>34</v>
      </c>
      <c r="F96" s="156">
        <v>3.12</v>
      </c>
      <c r="G96" s="41">
        <v>1.75</v>
      </c>
      <c r="H96" s="41">
        <f t="shared" si="12"/>
        <v>2.21</v>
      </c>
      <c r="I96" s="17">
        <f t="shared" si="13"/>
        <v>6.9</v>
      </c>
      <c r="J96" s="208">
        <f t="shared" si="14"/>
        <v>2.0000000000000002E-5</v>
      </c>
    </row>
    <row r="97" spans="1:10" s="31" customFormat="1" ht="25.5" x14ac:dyDescent="0.2">
      <c r="A97" s="29"/>
      <c r="B97" s="19">
        <v>87692</v>
      </c>
      <c r="C97" s="63" t="s">
        <v>191</v>
      </c>
      <c r="D97" s="9" t="s">
        <v>475</v>
      </c>
      <c r="E97" s="18" t="s">
        <v>36</v>
      </c>
      <c r="F97" s="156">
        <v>3.12</v>
      </c>
      <c r="G97" s="41">
        <v>32.22</v>
      </c>
      <c r="H97" s="41">
        <f t="shared" si="12"/>
        <v>40.75</v>
      </c>
      <c r="I97" s="17">
        <f t="shared" si="13"/>
        <v>127.14</v>
      </c>
      <c r="J97" s="208">
        <f t="shared" si="14"/>
        <v>3.8000000000000002E-4</v>
      </c>
    </row>
    <row r="98" spans="1:10" s="31" customFormat="1" ht="51" x14ac:dyDescent="0.2">
      <c r="A98" s="29"/>
      <c r="B98" s="19">
        <v>87251</v>
      </c>
      <c r="C98" s="63" t="s">
        <v>257</v>
      </c>
      <c r="D98" s="9" t="s">
        <v>87</v>
      </c>
      <c r="E98" s="255" t="s">
        <v>34</v>
      </c>
      <c r="F98" s="156">
        <v>3.45</v>
      </c>
      <c r="G98" s="41">
        <v>36.25</v>
      </c>
      <c r="H98" s="41">
        <f t="shared" si="12"/>
        <v>45.85</v>
      </c>
      <c r="I98" s="17">
        <f t="shared" si="13"/>
        <v>158.18</v>
      </c>
      <c r="J98" s="208">
        <f t="shared" si="14"/>
        <v>4.6999999999999999E-4</v>
      </c>
    </row>
    <row r="99" spans="1:10" s="31" customFormat="1" ht="38.25" x14ac:dyDescent="0.2">
      <c r="A99" s="29"/>
      <c r="B99" s="19" t="s">
        <v>552</v>
      </c>
      <c r="C99" s="63" t="s">
        <v>499</v>
      </c>
      <c r="D99" s="9" t="s">
        <v>255</v>
      </c>
      <c r="E99" s="18" t="s">
        <v>37</v>
      </c>
      <c r="F99" s="156">
        <v>1.7</v>
      </c>
      <c r="G99" s="41">
        <v>60.2</v>
      </c>
      <c r="H99" s="41">
        <f t="shared" si="12"/>
        <v>76.150000000000006</v>
      </c>
      <c r="I99" s="17">
        <f t="shared" si="13"/>
        <v>129.46</v>
      </c>
      <c r="J99" s="208">
        <f t="shared" si="14"/>
        <v>3.8000000000000002E-4</v>
      </c>
    </row>
    <row r="100" spans="1:10" s="31" customFormat="1" x14ac:dyDescent="0.2">
      <c r="A100" s="29"/>
      <c r="B100" s="19"/>
      <c r="C100" s="128" t="s">
        <v>192</v>
      </c>
      <c r="D100" s="129" t="s">
        <v>156</v>
      </c>
      <c r="E100" s="18"/>
      <c r="F100" s="95"/>
      <c r="G100" s="252"/>
      <c r="H100" s="41"/>
      <c r="I100" s="17"/>
      <c r="J100" s="208"/>
    </row>
    <row r="101" spans="1:10" s="31" customFormat="1" ht="38.25" x14ac:dyDescent="0.2">
      <c r="A101" s="29"/>
      <c r="B101" s="19">
        <v>96486</v>
      </c>
      <c r="C101" s="63" t="s">
        <v>193</v>
      </c>
      <c r="D101" s="9" t="s">
        <v>553</v>
      </c>
      <c r="E101" s="18" t="s">
        <v>34</v>
      </c>
      <c r="F101" s="156">
        <v>3.12</v>
      </c>
      <c r="G101" s="41">
        <v>55.28</v>
      </c>
      <c r="H101" s="41">
        <f t="shared" ref="H101:H102" si="15">TRUNC((G101*(1+$I$6)),2)</f>
        <v>69.92</v>
      </c>
      <c r="I101" s="17">
        <f>F101*H101</f>
        <v>218.15</v>
      </c>
      <c r="J101" s="208">
        <f>I101/$I$355</f>
        <v>6.4999999999999997E-4</v>
      </c>
    </row>
    <row r="102" spans="1:10" s="31" customFormat="1" ht="25.5" x14ac:dyDescent="0.2">
      <c r="A102" s="29"/>
      <c r="B102" s="19">
        <v>96121</v>
      </c>
      <c r="C102" s="63" t="s">
        <v>194</v>
      </c>
      <c r="D102" s="9" t="s">
        <v>97</v>
      </c>
      <c r="E102" s="18" t="s">
        <v>37</v>
      </c>
      <c r="F102" s="156">
        <v>7.1</v>
      </c>
      <c r="G102" s="41">
        <v>7.46</v>
      </c>
      <c r="H102" s="41">
        <f t="shared" si="15"/>
        <v>9.43</v>
      </c>
      <c r="I102" s="17">
        <f>F102*H102</f>
        <v>66.95</v>
      </c>
      <c r="J102" s="208">
        <f>I102/$I$355</f>
        <v>2.0000000000000001E-4</v>
      </c>
    </row>
    <row r="103" spans="1:10" s="31" customFormat="1" x14ac:dyDescent="0.2">
      <c r="A103" s="29"/>
      <c r="B103" s="19"/>
      <c r="C103" s="128" t="s">
        <v>196</v>
      </c>
      <c r="D103" s="130" t="s">
        <v>195</v>
      </c>
      <c r="E103" s="16"/>
      <c r="F103" s="95"/>
      <c r="G103" s="252"/>
      <c r="H103" s="41"/>
      <c r="I103" s="17"/>
      <c r="J103" s="208"/>
    </row>
    <row r="104" spans="1:10" s="31" customFormat="1" ht="38.25" x14ac:dyDescent="0.2">
      <c r="A104" s="29"/>
      <c r="B104" s="19">
        <v>86932</v>
      </c>
      <c r="C104" s="63" t="s">
        <v>198</v>
      </c>
      <c r="D104" s="9" t="s">
        <v>258</v>
      </c>
      <c r="E104" s="18" t="s">
        <v>35</v>
      </c>
      <c r="F104" s="156">
        <v>1</v>
      </c>
      <c r="G104" s="41">
        <v>470</v>
      </c>
      <c r="H104" s="41">
        <f t="shared" ref="H104:H113" si="16">TRUNC((G104*(1+$I$6)),2)</f>
        <v>594.54999999999995</v>
      </c>
      <c r="I104" s="17">
        <f t="shared" ref="I104:I113" si="17">F104*H104</f>
        <v>594.54999999999995</v>
      </c>
      <c r="J104" s="208">
        <f t="shared" ref="J104:J113" si="18">I104/$I$355</f>
        <v>1.7700000000000001E-3</v>
      </c>
    </row>
    <row r="105" spans="1:10" s="31" customFormat="1" ht="38.25" x14ac:dyDescent="0.2">
      <c r="A105" s="29"/>
      <c r="B105" s="19">
        <v>86942</v>
      </c>
      <c r="C105" s="63" t="s">
        <v>199</v>
      </c>
      <c r="D105" s="9" t="s">
        <v>48</v>
      </c>
      <c r="E105" s="18" t="s">
        <v>35</v>
      </c>
      <c r="F105" s="156">
        <v>1</v>
      </c>
      <c r="G105" s="41">
        <v>210</v>
      </c>
      <c r="H105" s="41">
        <f t="shared" si="16"/>
        <v>265.64999999999998</v>
      </c>
      <c r="I105" s="17">
        <f t="shared" si="17"/>
        <v>265.64999999999998</v>
      </c>
      <c r="J105" s="208">
        <f t="shared" si="18"/>
        <v>7.9000000000000001E-4</v>
      </c>
    </row>
    <row r="106" spans="1:10" s="31" customFormat="1" ht="25.5" x14ac:dyDescent="0.2">
      <c r="A106" s="29"/>
      <c r="B106" s="19">
        <v>36796</v>
      </c>
      <c r="C106" s="63" t="s">
        <v>200</v>
      </c>
      <c r="D106" s="9" t="s">
        <v>65</v>
      </c>
      <c r="E106" s="18" t="s">
        <v>35</v>
      </c>
      <c r="F106" s="156">
        <v>1</v>
      </c>
      <c r="G106" s="41">
        <v>121.3</v>
      </c>
      <c r="H106" s="41">
        <f t="shared" si="16"/>
        <v>153.44</v>
      </c>
      <c r="I106" s="17">
        <f t="shared" si="17"/>
        <v>153.44</v>
      </c>
      <c r="J106" s="208">
        <f t="shared" si="18"/>
        <v>4.6000000000000001E-4</v>
      </c>
    </row>
    <row r="107" spans="1:10" s="31" customFormat="1" ht="25.5" x14ac:dyDescent="0.2">
      <c r="A107" s="29"/>
      <c r="B107" s="19">
        <v>36081</v>
      </c>
      <c r="C107" s="63" t="s">
        <v>201</v>
      </c>
      <c r="D107" s="9" t="s">
        <v>49</v>
      </c>
      <c r="E107" s="18" t="s">
        <v>35</v>
      </c>
      <c r="F107" s="156">
        <v>2</v>
      </c>
      <c r="G107" s="41">
        <v>125.23</v>
      </c>
      <c r="H107" s="41">
        <f t="shared" si="16"/>
        <v>158.41</v>
      </c>
      <c r="I107" s="17">
        <f t="shared" si="17"/>
        <v>316.82</v>
      </c>
      <c r="J107" s="208">
        <f t="shared" si="18"/>
        <v>9.3999999999999997E-4</v>
      </c>
    </row>
    <row r="108" spans="1:10" s="31" customFormat="1" ht="25.5" x14ac:dyDescent="0.2">
      <c r="A108" s="29"/>
      <c r="B108" s="19">
        <v>36205</v>
      </c>
      <c r="C108" s="63" t="s">
        <v>202</v>
      </c>
      <c r="D108" s="9" t="s">
        <v>50</v>
      </c>
      <c r="E108" s="18" t="s">
        <v>35</v>
      </c>
      <c r="F108" s="156">
        <v>1</v>
      </c>
      <c r="G108" s="41">
        <v>117.44</v>
      </c>
      <c r="H108" s="41">
        <f t="shared" si="16"/>
        <v>148.56</v>
      </c>
      <c r="I108" s="17">
        <f t="shared" si="17"/>
        <v>148.56</v>
      </c>
      <c r="J108" s="208">
        <f t="shared" si="18"/>
        <v>4.4000000000000002E-4</v>
      </c>
    </row>
    <row r="109" spans="1:10" s="31" customFormat="1" ht="25.5" x14ac:dyDescent="0.2">
      <c r="A109" s="29"/>
      <c r="B109" s="19">
        <v>36204</v>
      </c>
      <c r="C109" s="63" t="s">
        <v>203</v>
      </c>
      <c r="D109" s="9" t="s">
        <v>555</v>
      </c>
      <c r="E109" s="18" t="s">
        <v>35</v>
      </c>
      <c r="F109" s="156">
        <v>2</v>
      </c>
      <c r="G109" s="41">
        <v>98</v>
      </c>
      <c r="H109" s="41">
        <f t="shared" si="16"/>
        <v>123.97</v>
      </c>
      <c r="I109" s="17">
        <f t="shared" si="17"/>
        <v>247.94</v>
      </c>
      <c r="J109" s="208">
        <f t="shared" si="18"/>
        <v>7.3999999999999999E-4</v>
      </c>
    </row>
    <row r="110" spans="1:10" s="31" customFormat="1" ht="25.5" x14ac:dyDescent="0.2">
      <c r="A110" s="29"/>
      <c r="B110" s="19">
        <v>11758</v>
      </c>
      <c r="C110" s="63" t="s">
        <v>204</v>
      </c>
      <c r="D110" s="9" t="s">
        <v>51</v>
      </c>
      <c r="E110" s="18" t="s">
        <v>35</v>
      </c>
      <c r="F110" s="156">
        <v>1</v>
      </c>
      <c r="G110" s="41">
        <v>39.76</v>
      </c>
      <c r="H110" s="41">
        <f t="shared" si="16"/>
        <v>50.29</v>
      </c>
      <c r="I110" s="17">
        <f t="shared" si="17"/>
        <v>50.29</v>
      </c>
      <c r="J110" s="208">
        <f t="shared" si="18"/>
        <v>1.4999999999999999E-4</v>
      </c>
    </row>
    <row r="111" spans="1:10" s="31" customFormat="1" ht="25.5" x14ac:dyDescent="0.2">
      <c r="A111" s="29"/>
      <c r="B111" s="19">
        <v>37401</v>
      </c>
      <c r="C111" s="63" t="s">
        <v>205</v>
      </c>
      <c r="D111" s="9" t="s">
        <v>44</v>
      </c>
      <c r="E111" s="18" t="s">
        <v>35</v>
      </c>
      <c r="F111" s="156">
        <v>1</v>
      </c>
      <c r="G111" s="41">
        <v>35.299999999999997</v>
      </c>
      <c r="H111" s="41">
        <f t="shared" si="16"/>
        <v>44.65</v>
      </c>
      <c r="I111" s="17">
        <f t="shared" si="17"/>
        <v>44.65</v>
      </c>
      <c r="J111" s="208">
        <f t="shared" si="18"/>
        <v>1.2999999999999999E-4</v>
      </c>
    </row>
    <row r="112" spans="1:10" s="31" customFormat="1" ht="25.5" x14ac:dyDescent="0.2">
      <c r="A112" s="29"/>
      <c r="B112" s="19">
        <v>37400</v>
      </c>
      <c r="C112" s="63" t="s">
        <v>206</v>
      </c>
      <c r="D112" s="9" t="s">
        <v>45</v>
      </c>
      <c r="E112" s="18" t="s">
        <v>35</v>
      </c>
      <c r="F112" s="156">
        <v>1</v>
      </c>
      <c r="G112" s="41">
        <v>35.299999999999997</v>
      </c>
      <c r="H112" s="41">
        <f t="shared" si="16"/>
        <v>44.65</v>
      </c>
      <c r="I112" s="17">
        <f t="shared" si="17"/>
        <v>44.65</v>
      </c>
      <c r="J112" s="208">
        <f t="shared" si="18"/>
        <v>1.2999999999999999E-4</v>
      </c>
    </row>
    <row r="113" spans="1:10" s="31" customFormat="1" ht="25.5" x14ac:dyDescent="0.2">
      <c r="A113" s="29"/>
      <c r="B113" s="19">
        <v>11186</v>
      </c>
      <c r="C113" s="63" t="s">
        <v>207</v>
      </c>
      <c r="D113" s="9" t="s">
        <v>52</v>
      </c>
      <c r="E113" s="11" t="s">
        <v>34</v>
      </c>
      <c r="F113" s="156">
        <v>0.38</v>
      </c>
      <c r="G113" s="41">
        <v>363.11</v>
      </c>
      <c r="H113" s="41">
        <f t="shared" si="16"/>
        <v>459.33</v>
      </c>
      <c r="I113" s="17">
        <f t="shared" si="17"/>
        <v>174.55</v>
      </c>
      <c r="J113" s="208">
        <f t="shared" si="18"/>
        <v>5.1999999999999995E-4</v>
      </c>
    </row>
    <row r="114" spans="1:10" s="31" customFormat="1" x14ac:dyDescent="0.2">
      <c r="A114" s="29"/>
      <c r="B114" s="19"/>
      <c r="C114" s="271" t="s">
        <v>197</v>
      </c>
      <c r="D114" s="272"/>
      <c r="E114" s="272"/>
      <c r="F114" s="272"/>
      <c r="G114" s="272"/>
      <c r="H114" s="273"/>
      <c r="I114" s="163">
        <f>SUM(I87:I113)</f>
        <v>7089.75</v>
      </c>
      <c r="J114" s="208"/>
    </row>
    <row r="115" spans="1:10" s="31" customFormat="1" x14ac:dyDescent="0.2">
      <c r="A115" s="29"/>
      <c r="B115" s="19"/>
      <c r="C115" s="73" t="s">
        <v>111</v>
      </c>
      <c r="D115" s="97" t="s">
        <v>82</v>
      </c>
      <c r="E115" s="98"/>
      <c r="F115" s="104"/>
      <c r="G115" s="111"/>
      <c r="H115" s="69"/>
      <c r="I115" s="70"/>
      <c r="J115" s="208"/>
    </row>
    <row r="116" spans="1:10" s="31" customFormat="1" x14ac:dyDescent="0.2">
      <c r="A116" s="29"/>
      <c r="B116" s="19"/>
      <c r="C116" s="248" t="s">
        <v>259</v>
      </c>
      <c r="D116" s="249" t="s">
        <v>139</v>
      </c>
      <c r="E116" s="16"/>
      <c r="F116" s="95"/>
      <c r="G116" s="110"/>
      <c r="H116" s="41"/>
      <c r="I116" s="17"/>
      <c r="J116" s="208"/>
    </row>
    <row r="117" spans="1:10" s="31" customFormat="1" ht="25.5" x14ac:dyDescent="0.2">
      <c r="A117" s="29"/>
      <c r="B117" s="19">
        <v>91341</v>
      </c>
      <c r="C117" s="63" t="s">
        <v>260</v>
      </c>
      <c r="D117" s="8" t="s">
        <v>182</v>
      </c>
      <c r="E117" s="16" t="s">
        <v>34</v>
      </c>
      <c r="F117" s="156">
        <v>1.89</v>
      </c>
      <c r="G117" s="41">
        <v>487.48</v>
      </c>
      <c r="H117" s="41">
        <f t="shared" ref="H117:H118" si="19">TRUNC((G117*(1+$I$6)),2)</f>
        <v>616.66</v>
      </c>
      <c r="I117" s="17">
        <f>F117*H117</f>
        <v>1165.49</v>
      </c>
      <c r="J117" s="208">
        <f>I117/$I$355</f>
        <v>3.46E-3</v>
      </c>
    </row>
    <row r="118" spans="1:10" s="31" customFormat="1" ht="38.25" x14ac:dyDescent="0.2">
      <c r="A118" s="29"/>
      <c r="B118" s="19" t="s">
        <v>249</v>
      </c>
      <c r="C118" s="63" t="s">
        <v>261</v>
      </c>
      <c r="D118" s="9" t="s">
        <v>462</v>
      </c>
      <c r="E118" s="18" t="s">
        <v>34</v>
      </c>
      <c r="F118" s="254">
        <v>0.48</v>
      </c>
      <c r="G118" s="41">
        <v>776.46</v>
      </c>
      <c r="H118" s="41">
        <f t="shared" si="19"/>
        <v>982.22</v>
      </c>
      <c r="I118" s="94">
        <f>F118*H118</f>
        <v>471.47</v>
      </c>
      <c r="J118" s="208">
        <f>I118/$I$355</f>
        <v>1.4E-3</v>
      </c>
    </row>
    <row r="119" spans="1:10" s="31" customFormat="1" x14ac:dyDescent="0.2">
      <c r="A119" s="29"/>
      <c r="B119" s="19"/>
      <c r="C119" s="248" t="s">
        <v>262</v>
      </c>
      <c r="D119" s="249" t="s">
        <v>143</v>
      </c>
      <c r="E119" s="16"/>
      <c r="F119" s="95"/>
      <c r="G119" s="252"/>
      <c r="H119" s="41"/>
      <c r="I119" s="17"/>
      <c r="J119" s="208"/>
    </row>
    <row r="120" spans="1:10" s="31" customFormat="1" ht="25.5" x14ac:dyDescent="0.2">
      <c r="A120" s="29"/>
      <c r="B120" s="19">
        <v>87879</v>
      </c>
      <c r="C120" s="63" t="s">
        <v>263</v>
      </c>
      <c r="D120" s="8" t="s">
        <v>43</v>
      </c>
      <c r="E120" s="18" t="s">
        <v>34</v>
      </c>
      <c r="F120" s="156">
        <v>24.26</v>
      </c>
      <c r="G120" s="41">
        <v>2.34</v>
      </c>
      <c r="H120" s="41">
        <f t="shared" ref="H120:H122" si="20">TRUNC((G120*(1+$I$6)),2)</f>
        <v>2.96</v>
      </c>
      <c r="I120" s="94">
        <f>F120*H120</f>
        <v>71.81</v>
      </c>
      <c r="J120" s="208">
        <f>I120/$I$355</f>
        <v>2.1000000000000001E-4</v>
      </c>
    </row>
    <row r="121" spans="1:10" s="31" customFormat="1" ht="25.5" x14ac:dyDescent="0.2">
      <c r="A121" s="29"/>
      <c r="B121" s="19">
        <v>87775</v>
      </c>
      <c r="C121" s="63" t="s">
        <v>264</v>
      </c>
      <c r="D121" s="7" t="s">
        <v>46</v>
      </c>
      <c r="E121" s="18" t="s">
        <v>34</v>
      </c>
      <c r="F121" s="156">
        <v>24.26</v>
      </c>
      <c r="G121" s="41">
        <v>32.119999999999997</v>
      </c>
      <c r="H121" s="41">
        <f t="shared" si="20"/>
        <v>40.630000000000003</v>
      </c>
      <c r="I121" s="94">
        <f>F121*H121</f>
        <v>985.68</v>
      </c>
      <c r="J121" s="208">
        <f>I121/$I$355</f>
        <v>2.9299999999999999E-3</v>
      </c>
    </row>
    <row r="122" spans="1:10" s="31" customFormat="1" ht="51" x14ac:dyDescent="0.2">
      <c r="A122" s="29"/>
      <c r="B122" s="19">
        <v>87272</v>
      </c>
      <c r="C122" s="63" t="s">
        <v>265</v>
      </c>
      <c r="D122" s="8" t="s">
        <v>256</v>
      </c>
      <c r="E122" s="18" t="s">
        <v>34</v>
      </c>
      <c r="F122" s="156">
        <v>26.69</v>
      </c>
      <c r="G122" s="41">
        <v>47.74</v>
      </c>
      <c r="H122" s="41">
        <f t="shared" si="20"/>
        <v>60.39</v>
      </c>
      <c r="I122" s="94">
        <f>F122*H122</f>
        <v>1611.81</v>
      </c>
      <c r="J122" s="208">
        <f>I122/$I$355</f>
        <v>4.79E-3</v>
      </c>
    </row>
    <row r="123" spans="1:10" s="31" customFormat="1" x14ac:dyDescent="0.2">
      <c r="A123" s="29"/>
      <c r="B123" s="19"/>
      <c r="C123" s="248" t="s">
        <v>266</v>
      </c>
      <c r="D123" s="249" t="s">
        <v>149</v>
      </c>
      <c r="E123" s="16"/>
      <c r="F123" s="95"/>
      <c r="G123" s="252"/>
      <c r="H123" s="41"/>
      <c r="I123" s="17"/>
      <c r="J123" s="208"/>
    </row>
    <row r="124" spans="1:10" s="31" customFormat="1" x14ac:dyDescent="0.2">
      <c r="A124" s="29"/>
      <c r="B124" s="19" t="s">
        <v>549</v>
      </c>
      <c r="C124" s="63" t="s">
        <v>267</v>
      </c>
      <c r="D124" s="253" t="s">
        <v>550</v>
      </c>
      <c r="E124" s="250" t="s">
        <v>34</v>
      </c>
      <c r="F124" s="254">
        <f>F127*0.2</f>
        <v>0.62</v>
      </c>
      <c r="G124" s="41">
        <v>26.62</v>
      </c>
      <c r="H124" s="41">
        <f t="shared" ref="H124:H129" si="21">TRUNC((G124*(1+$I$6)),2)</f>
        <v>33.67</v>
      </c>
      <c r="I124" s="17">
        <f t="shared" ref="I124:I129" si="22">F124*H124</f>
        <v>20.88</v>
      </c>
      <c r="J124" s="208">
        <f t="shared" ref="J124:J129" si="23">I124/$I$355</f>
        <v>6.0000000000000002E-5</v>
      </c>
    </row>
    <row r="125" spans="1:10" s="31" customFormat="1" ht="25.5" x14ac:dyDescent="0.2">
      <c r="A125" s="29"/>
      <c r="B125" s="19">
        <v>96624</v>
      </c>
      <c r="C125" s="63" t="s">
        <v>268</v>
      </c>
      <c r="D125" s="8" t="s">
        <v>510</v>
      </c>
      <c r="E125" s="16" t="s">
        <v>36</v>
      </c>
      <c r="F125" s="156">
        <v>0.16</v>
      </c>
      <c r="G125" s="41">
        <v>72.77</v>
      </c>
      <c r="H125" s="41">
        <f t="shared" si="21"/>
        <v>92.05</v>
      </c>
      <c r="I125" s="17">
        <f t="shared" si="22"/>
        <v>14.73</v>
      </c>
      <c r="J125" s="208">
        <f t="shared" si="23"/>
        <v>4.0000000000000003E-5</v>
      </c>
    </row>
    <row r="126" spans="1:10" s="31" customFormat="1" ht="25.5" x14ac:dyDescent="0.2">
      <c r="A126" s="29"/>
      <c r="B126" s="19">
        <v>68053</v>
      </c>
      <c r="C126" s="63" t="s">
        <v>269</v>
      </c>
      <c r="D126" s="9" t="s">
        <v>96</v>
      </c>
      <c r="E126" s="18" t="s">
        <v>34</v>
      </c>
      <c r="F126" s="156">
        <v>3.12</v>
      </c>
      <c r="G126" s="41">
        <v>1.75</v>
      </c>
      <c r="H126" s="41">
        <f t="shared" si="21"/>
        <v>2.21</v>
      </c>
      <c r="I126" s="17">
        <f t="shared" si="22"/>
        <v>6.9</v>
      </c>
      <c r="J126" s="208">
        <f t="shared" si="23"/>
        <v>2.0000000000000002E-5</v>
      </c>
    </row>
    <row r="127" spans="1:10" s="31" customFormat="1" ht="25.5" x14ac:dyDescent="0.2">
      <c r="A127" s="29"/>
      <c r="B127" s="19">
        <v>87692</v>
      </c>
      <c r="C127" s="63" t="s">
        <v>270</v>
      </c>
      <c r="D127" s="9" t="s">
        <v>475</v>
      </c>
      <c r="E127" s="18" t="s">
        <v>36</v>
      </c>
      <c r="F127" s="156">
        <v>3.12</v>
      </c>
      <c r="G127" s="41">
        <v>32.22</v>
      </c>
      <c r="H127" s="41">
        <f t="shared" si="21"/>
        <v>40.75</v>
      </c>
      <c r="I127" s="17">
        <f t="shared" si="22"/>
        <v>127.14</v>
      </c>
      <c r="J127" s="208">
        <f t="shared" si="23"/>
        <v>3.8000000000000002E-4</v>
      </c>
    </row>
    <row r="128" spans="1:10" s="31" customFormat="1" ht="51" x14ac:dyDescent="0.2">
      <c r="A128" s="29"/>
      <c r="B128" s="19">
        <v>87251</v>
      </c>
      <c r="C128" s="63" t="s">
        <v>271</v>
      </c>
      <c r="D128" s="9" t="s">
        <v>87</v>
      </c>
      <c r="E128" s="255" t="s">
        <v>34</v>
      </c>
      <c r="F128" s="156">
        <v>3.45</v>
      </c>
      <c r="G128" s="41">
        <v>36.25</v>
      </c>
      <c r="H128" s="41">
        <f t="shared" si="21"/>
        <v>45.85</v>
      </c>
      <c r="I128" s="17">
        <f t="shared" si="22"/>
        <v>158.18</v>
      </c>
      <c r="J128" s="208">
        <f t="shared" si="23"/>
        <v>4.6999999999999999E-4</v>
      </c>
    </row>
    <row r="129" spans="1:10" s="31" customFormat="1" ht="38.25" x14ac:dyDescent="0.2">
      <c r="A129" s="29"/>
      <c r="B129" s="19" t="s">
        <v>552</v>
      </c>
      <c r="C129" s="63" t="s">
        <v>500</v>
      </c>
      <c r="D129" s="9" t="s">
        <v>255</v>
      </c>
      <c r="E129" s="18" t="s">
        <v>37</v>
      </c>
      <c r="F129" s="156">
        <v>1.7</v>
      </c>
      <c r="G129" s="41">
        <v>60.2</v>
      </c>
      <c r="H129" s="41">
        <f t="shared" si="21"/>
        <v>76.150000000000006</v>
      </c>
      <c r="I129" s="17">
        <f t="shared" si="22"/>
        <v>129.46</v>
      </c>
      <c r="J129" s="208">
        <f t="shared" si="23"/>
        <v>3.8000000000000002E-4</v>
      </c>
    </row>
    <row r="130" spans="1:10" s="31" customFormat="1" x14ac:dyDescent="0.2">
      <c r="A130" s="29"/>
      <c r="B130" s="19"/>
      <c r="C130" s="128" t="s">
        <v>272</v>
      </c>
      <c r="D130" s="129" t="s">
        <v>156</v>
      </c>
      <c r="E130" s="18"/>
      <c r="F130" s="95"/>
      <c r="G130" s="252"/>
      <c r="H130" s="41"/>
      <c r="I130" s="17"/>
      <c r="J130" s="208"/>
    </row>
    <row r="131" spans="1:10" s="31" customFormat="1" ht="38.25" x14ac:dyDescent="0.2">
      <c r="A131" s="29"/>
      <c r="B131" s="19">
        <v>96486</v>
      </c>
      <c r="C131" s="63" t="s">
        <v>273</v>
      </c>
      <c r="D131" s="9" t="s">
        <v>553</v>
      </c>
      <c r="E131" s="18" t="s">
        <v>34</v>
      </c>
      <c r="F131" s="156">
        <v>3.12</v>
      </c>
      <c r="G131" s="41">
        <v>55.28</v>
      </c>
      <c r="H131" s="41">
        <f t="shared" ref="H131:H132" si="24">TRUNC((G131*(1+$I$6)),2)</f>
        <v>69.92</v>
      </c>
      <c r="I131" s="17">
        <f>F131*H131</f>
        <v>218.15</v>
      </c>
      <c r="J131" s="208">
        <f>I131/$I$355</f>
        <v>6.4999999999999997E-4</v>
      </c>
    </row>
    <row r="132" spans="1:10" s="31" customFormat="1" ht="25.5" x14ac:dyDescent="0.2">
      <c r="A132" s="29"/>
      <c r="B132" s="19">
        <v>96121</v>
      </c>
      <c r="C132" s="63" t="s">
        <v>274</v>
      </c>
      <c r="D132" s="9" t="s">
        <v>97</v>
      </c>
      <c r="E132" s="18" t="s">
        <v>37</v>
      </c>
      <c r="F132" s="156">
        <v>7.1</v>
      </c>
      <c r="G132" s="41">
        <v>7.46</v>
      </c>
      <c r="H132" s="41">
        <f t="shared" si="24"/>
        <v>9.43</v>
      </c>
      <c r="I132" s="17">
        <f>F132*H132</f>
        <v>66.95</v>
      </c>
      <c r="J132" s="208">
        <f>I132/$I$355</f>
        <v>2.0000000000000001E-4</v>
      </c>
    </row>
    <row r="133" spans="1:10" s="31" customFormat="1" x14ac:dyDescent="0.2">
      <c r="A133" s="29"/>
      <c r="B133" s="19"/>
      <c r="C133" s="128" t="s">
        <v>275</v>
      </c>
      <c r="D133" s="130" t="s">
        <v>195</v>
      </c>
      <c r="E133" s="16"/>
      <c r="F133" s="95"/>
      <c r="G133" s="252"/>
      <c r="H133" s="41"/>
      <c r="I133" s="17"/>
      <c r="J133" s="208"/>
    </row>
    <row r="134" spans="1:10" s="31" customFormat="1" ht="38.25" x14ac:dyDescent="0.2">
      <c r="A134" s="29"/>
      <c r="B134" s="19">
        <v>86932</v>
      </c>
      <c r="C134" s="63" t="s">
        <v>276</v>
      </c>
      <c r="D134" s="9" t="s">
        <v>258</v>
      </c>
      <c r="E134" s="18" t="s">
        <v>35</v>
      </c>
      <c r="F134" s="156">
        <v>1</v>
      </c>
      <c r="G134" s="41">
        <v>470</v>
      </c>
      <c r="H134" s="41">
        <f t="shared" ref="H134:H143" si="25">TRUNC((G134*(1+$I$6)),2)</f>
        <v>594.54999999999995</v>
      </c>
      <c r="I134" s="17">
        <f t="shared" ref="I134:I143" si="26">F134*H134</f>
        <v>594.54999999999995</v>
      </c>
      <c r="J134" s="208">
        <f t="shared" ref="J134:J143" si="27">I134/$I$355</f>
        <v>1.7700000000000001E-3</v>
      </c>
    </row>
    <row r="135" spans="1:10" s="31" customFormat="1" ht="38.25" x14ac:dyDescent="0.2">
      <c r="A135" s="29"/>
      <c r="B135" s="19">
        <v>86942</v>
      </c>
      <c r="C135" s="63" t="s">
        <v>277</v>
      </c>
      <c r="D135" s="9" t="s">
        <v>48</v>
      </c>
      <c r="E135" s="18" t="s">
        <v>35</v>
      </c>
      <c r="F135" s="156">
        <v>1</v>
      </c>
      <c r="G135" s="41">
        <v>210</v>
      </c>
      <c r="H135" s="41">
        <f t="shared" si="25"/>
        <v>265.64999999999998</v>
      </c>
      <c r="I135" s="17">
        <f t="shared" si="26"/>
        <v>265.64999999999998</v>
      </c>
      <c r="J135" s="208">
        <f t="shared" si="27"/>
        <v>7.9000000000000001E-4</v>
      </c>
    </row>
    <row r="136" spans="1:10" s="31" customFormat="1" ht="25.5" x14ac:dyDescent="0.2">
      <c r="A136" s="29"/>
      <c r="B136" s="19">
        <v>36796</v>
      </c>
      <c r="C136" s="63" t="s">
        <v>278</v>
      </c>
      <c r="D136" s="9" t="s">
        <v>65</v>
      </c>
      <c r="E136" s="18" t="s">
        <v>35</v>
      </c>
      <c r="F136" s="156">
        <v>1</v>
      </c>
      <c r="G136" s="41">
        <v>121.3</v>
      </c>
      <c r="H136" s="41">
        <f t="shared" si="25"/>
        <v>153.44</v>
      </c>
      <c r="I136" s="17">
        <f t="shared" si="26"/>
        <v>153.44</v>
      </c>
      <c r="J136" s="208">
        <f t="shared" si="27"/>
        <v>4.6000000000000001E-4</v>
      </c>
    </row>
    <row r="137" spans="1:10" s="31" customFormat="1" ht="25.5" x14ac:dyDescent="0.2">
      <c r="A137" s="29"/>
      <c r="B137" s="19">
        <v>36081</v>
      </c>
      <c r="C137" s="63" t="s">
        <v>279</v>
      </c>
      <c r="D137" s="9" t="s">
        <v>49</v>
      </c>
      <c r="E137" s="18" t="s">
        <v>35</v>
      </c>
      <c r="F137" s="156">
        <v>2</v>
      </c>
      <c r="G137" s="41">
        <v>125.23</v>
      </c>
      <c r="H137" s="41">
        <f t="shared" si="25"/>
        <v>158.41</v>
      </c>
      <c r="I137" s="17">
        <f t="shared" si="26"/>
        <v>316.82</v>
      </c>
      <c r="J137" s="208">
        <f t="shared" si="27"/>
        <v>9.3999999999999997E-4</v>
      </c>
    </row>
    <row r="138" spans="1:10" s="31" customFormat="1" ht="25.5" x14ac:dyDescent="0.2">
      <c r="A138" s="29"/>
      <c r="B138" s="19">
        <v>36205</v>
      </c>
      <c r="C138" s="63" t="s">
        <v>280</v>
      </c>
      <c r="D138" s="9" t="s">
        <v>50</v>
      </c>
      <c r="E138" s="18" t="s">
        <v>35</v>
      </c>
      <c r="F138" s="156">
        <v>1</v>
      </c>
      <c r="G138" s="41">
        <v>117.44</v>
      </c>
      <c r="H138" s="41">
        <f t="shared" si="25"/>
        <v>148.56</v>
      </c>
      <c r="I138" s="17">
        <f t="shared" si="26"/>
        <v>148.56</v>
      </c>
      <c r="J138" s="208">
        <f t="shared" si="27"/>
        <v>4.4000000000000002E-4</v>
      </c>
    </row>
    <row r="139" spans="1:10" s="31" customFormat="1" ht="25.5" x14ac:dyDescent="0.2">
      <c r="A139" s="29"/>
      <c r="B139" s="19">
        <v>36204</v>
      </c>
      <c r="C139" s="63" t="s">
        <v>281</v>
      </c>
      <c r="D139" s="9" t="s">
        <v>555</v>
      </c>
      <c r="E139" s="18" t="s">
        <v>35</v>
      </c>
      <c r="F139" s="156">
        <v>2</v>
      </c>
      <c r="G139" s="41">
        <v>98</v>
      </c>
      <c r="H139" s="41">
        <f t="shared" si="25"/>
        <v>123.97</v>
      </c>
      <c r="I139" s="17">
        <f t="shared" si="26"/>
        <v>247.94</v>
      </c>
      <c r="J139" s="208">
        <f t="shared" si="27"/>
        <v>7.3999999999999999E-4</v>
      </c>
    </row>
    <row r="140" spans="1:10" s="31" customFormat="1" ht="25.5" x14ac:dyDescent="0.2">
      <c r="A140" s="29"/>
      <c r="B140" s="19">
        <v>11758</v>
      </c>
      <c r="C140" s="63" t="s">
        <v>282</v>
      </c>
      <c r="D140" s="9" t="s">
        <v>51</v>
      </c>
      <c r="E140" s="18" t="s">
        <v>35</v>
      </c>
      <c r="F140" s="156">
        <v>1</v>
      </c>
      <c r="G140" s="41">
        <v>39.76</v>
      </c>
      <c r="H140" s="41">
        <f t="shared" si="25"/>
        <v>50.29</v>
      </c>
      <c r="I140" s="17">
        <f t="shared" si="26"/>
        <v>50.29</v>
      </c>
      <c r="J140" s="208">
        <f t="shared" si="27"/>
        <v>1.4999999999999999E-4</v>
      </c>
    </row>
    <row r="141" spans="1:10" s="31" customFormat="1" ht="25.5" x14ac:dyDescent="0.2">
      <c r="A141" s="29"/>
      <c r="B141" s="19">
        <v>37401</v>
      </c>
      <c r="C141" s="63" t="s">
        <v>283</v>
      </c>
      <c r="D141" s="9" t="s">
        <v>44</v>
      </c>
      <c r="E141" s="18" t="s">
        <v>35</v>
      </c>
      <c r="F141" s="156">
        <v>1</v>
      </c>
      <c r="G141" s="41">
        <v>35.299999999999997</v>
      </c>
      <c r="H141" s="41">
        <f t="shared" si="25"/>
        <v>44.65</v>
      </c>
      <c r="I141" s="17">
        <f t="shared" si="26"/>
        <v>44.65</v>
      </c>
      <c r="J141" s="208">
        <f t="shared" si="27"/>
        <v>1.2999999999999999E-4</v>
      </c>
    </row>
    <row r="142" spans="1:10" s="31" customFormat="1" ht="25.5" x14ac:dyDescent="0.2">
      <c r="A142" s="29"/>
      <c r="B142" s="19">
        <v>37400</v>
      </c>
      <c r="C142" s="63" t="s">
        <v>284</v>
      </c>
      <c r="D142" s="9" t="s">
        <v>45</v>
      </c>
      <c r="E142" s="18" t="s">
        <v>35</v>
      </c>
      <c r="F142" s="156">
        <v>1</v>
      </c>
      <c r="G142" s="41">
        <v>35.299999999999997</v>
      </c>
      <c r="H142" s="41">
        <f t="shared" si="25"/>
        <v>44.65</v>
      </c>
      <c r="I142" s="17">
        <f t="shared" si="26"/>
        <v>44.65</v>
      </c>
      <c r="J142" s="208">
        <f t="shared" si="27"/>
        <v>1.2999999999999999E-4</v>
      </c>
    </row>
    <row r="143" spans="1:10" s="31" customFormat="1" ht="25.5" x14ac:dyDescent="0.2">
      <c r="A143" s="29"/>
      <c r="B143" s="19">
        <v>11186</v>
      </c>
      <c r="C143" s="63" t="s">
        <v>285</v>
      </c>
      <c r="D143" s="9" t="s">
        <v>52</v>
      </c>
      <c r="E143" s="11" t="s">
        <v>34</v>
      </c>
      <c r="F143" s="156">
        <v>0.38</v>
      </c>
      <c r="G143" s="41">
        <v>363.11</v>
      </c>
      <c r="H143" s="41">
        <f t="shared" si="25"/>
        <v>459.33</v>
      </c>
      <c r="I143" s="17">
        <f t="shared" si="26"/>
        <v>174.55</v>
      </c>
      <c r="J143" s="208">
        <f t="shared" si="27"/>
        <v>5.1999999999999995E-4</v>
      </c>
    </row>
    <row r="144" spans="1:10" s="31" customFormat="1" x14ac:dyDescent="0.2">
      <c r="A144" s="29"/>
      <c r="B144" s="19"/>
      <c r="C144" s="271" t="s">
        <v>208</v>
      </c>
      <c r="D144" s="272"/>
      <c r="E144" s="272"/>
      <c r="F144" s="272"/>
      <c r="G144" s="272"/>
      <c r="H144" s="273"/>
      <c r="I144" s="163">
        <f>SUM(I117:I143)</f>
        <v>7089.75</v>
      </c>
      <c r="J144" s="208"/>
    </row>
    <row r="145" spans="1:10" s="31" customFormat="1" x14ac:dyDescent="0.2">
      <c r="A145" s="29"/>
      <c r="B145" s="19"/>
      <c r="C145" s="73" t="s">
        <v>112</v>
      </c>
      <c r="D145" s="97" t="s">
        <v>54</v>
      </c>
      <c r="E145" s="98"/>
      <c r="F145" s="104"/>
      <c r="G145" s="111"/>
      <c r="H145" s="69"/>
      <c r="I145" s="70"/>
      <c r="J145" s="208"/>
    </row>
    <row r="146" spans="1:10" s="31" customFormat="1" x14ac:dyDescent="0.2">
      <c r="A146" s="29"/>
      <c r="B146" s="19"/>
      <c r="C146" s="248" t="s">
        <v>209</v>
      </c>
      <c r="D146" s="249" t="s">
        <v>139</v>
      </c>
      <c r="E146" s="16"/>
      <c r="F146" s="95"/>
      <c r="G146" s="110"/>
      <c r="H146" s="41"/>
      <c r="I146" s="17"/>
      <c r="J146" s="208"/>
    </row>
    <row r="147" spans="1:10" s="31" customFormat="1" ht="25.5" x14ac:dyDescent="0.2">
      <c r="A147" s="29"/>
      <c r="B147" s="19">
        <v>91341</v>
      </c>
      <c r="C147" s="63" t="s">
        <v>210</v>
      </c>
      <c r="D147" s="8" t="s">
        <v>212</v>
      </c>
      <c r="E147" s="16" t="s">
        <v>34</v>
      </c>
      <c r="F147" s="156">
        <v>1.68</v>
      </c>
      <c r="G147" s="41">
        <v>487.48</v>
      </c>
      <c r="H147" s="41">
        <f t="shared" ref="H147:H148" si="28">TRUNC((G147*(1+$I$6)),2)</f>
        <v>616.66</v>
      </c>
      <c r="I147" s="17">
        <f>F147*H147</f>
        <v>1035.99</v>
      </c>
      <c r="J147" s="208">
        <f>I147/$I$355</f>
        <v>3.0799999999999998E-3</v>
      </c>
    </row>
    <row r="148" spans="1:10" s="31" customFormat="1" ht="38.25" x14ac:dyDescent="0.2">
      <c r="A148" s="29"/>
      <c r="B148" s="19" t="s">
        <v>249</v>
      </c>
      <c r="C148" s="63" t="s">
        <v>211</v>
      </c>
      <c r="D148" s="9" t="s">
        <v>462</v>
      </c>
      <c r="E148" s="18" t="s">
        <v>34</v>
      </c>
      <c r="F148" s="254">
        <v>0.48</v>
      </c>
      <c r="G148" s="247">
        <v>776.46</v>
      </c>
      <c r="H148" s="41">
        <f t="shared" si="28"/>
        <v>982.22</v>
      </c>
      <c r="I148" s="94">
        <f>F148*H148</f>
        <v>471.47</v>
      </c>
      <c r="J148" s="208">
        <f>I148/$I$355</f>
        <v>1.4E-3</v>
      </c>
    </row>
    <row r="149" spans="1:10" s="31" customFormat="1" x14ac:dyDescent="0.2">
      <c r="A149" s="29"/>
      <c r="B149" s="19"/>
      <c r="C149" s="248" t="s">
        <v>213</v>
      </c>
      <c r="D149" s="249" t="s">
        <v>143</v>
      </c>
      <c r="E149" s="16"/>
      <c r="F149" s="95"/>
      <c r="G149" s="252"/>
      <c r="H149" s="41"/>
      <c r="I149" s="17"/>
      <c r="J149" s="208"/>
    </row>
    <row r="150" spans="1:10" s="31" customFormat="1" ht="25.5" x14ac:dyDescent="0.2">
      <c r="A150" s="29"/>
      <c r="B150" s="19">
        <v>87879</v>
      </c>
      <c r="C150" s="63" t="s">
        <v>214</v>
      </c>
      <c r="D150" s="8" t="s">
        <v>43</v>
      </c>
      <c r="E150" s="18" t="s">
        <v>34</v>
      </c>
      <c r="F150" s="156">
        <v>22.97</v>
      </c>
      <c r="G150" s="41">
        <v>2.34</v>
      </c>
      <c r="H150" s="41">
        <f t="shared" ref="H150:H152" si="29">TRUNC((G150*(1+$I$6)),2)</f>
        <v>2.96</v>
      </c>
      <c r="I150" s="94">
        <f>F150*H150</f>
        <v>67.989999999999995</v>
      </c>
      <c r="J150" s="208">
        <f>I150/$I$355</f>
        <v>2.0000000000000001E-4</v>
      </c>
    </row>
    <row r="151" spans="1:10" s="31" customFormat="1" ht="25.5" x14ac:dyDescent="0.2">
      <c r="A151" s="29"/>
      <c r="B151" s="19">
        <v>87775</v>
      </c>
      <c r="C151" s="63" t="s">
        <v>215</v>
      </c>
      <c r="D151" s="7" t="s">
        <v>46</v>
      </c>
      <c r="E151" s="18" t="s">
        <v>34</v>
      </c>
      <c r="F151" s="156">
        <v>22.97</v>
      </c>
      <c r="G151" s="41">
        <v>32.119999999999997</v>
      </c>
      <c r="H151" s="41">
        <f t="shared" si="29"/>
        <v>40.630000000000003</v>
      </c>
      <c r="I151" s="94">
        <f>F151*H151</f>
        <v>933.27</v>
      </c>
      <c r="J151" s="208">
        <f>I151/$I$355</f>
        <v>2.7699999999999999E-3</v>
      </c>
    </row>
    <row r="152" spans="1:10" s="31" customFormat="1" ht="51" x14ac:dyDescent="0.2">
      <c r="A152" s="29"/>
      <c r="B152" s="19">
        <v>87272</v>
      </c>
      <c r="C152" s="63" t="s">
        <v>216</v>
      </c>
      <c r="D152" s="8" t="s">
        <v>256</v>
      </c>
      <c r="E152" s="18" t="s">
        <v>34</v>
      </c>
      <c r="F152" s="156">
        <v>25.27</v>
      </c>
      <c r="G152" s="41">
        <v>47.74</v>
      </c>
      <c r="H152" s="41">
        <f t="shared" si="29"/>
        <v>60.39</v>
      </c>
      <c r="I152" s="94">
        <f>F152*H152</f>
        <v>1526.06</v>
      </c>
      <c r="J152" s="208">
        <f>I152/$I$355</f>
        <v>4.5300000000000002E-3</v>
      </c>
    </row>
    <row r="153" spans="1:10" s="31" customFormat="1" x14ac:dyDescent="0.2">
      <c r="A153" s="29"/>
      <c r="B153" s="19"/>
      <c r="C153" s="248" t="s">
        <v>217</v>
      </c>
      <c r="D153" s="249" t="s">
        <v>149</v>
      </c>
      <c r="E153" s="16"/>
      <c r="F153" s="95"/>
      <c r="G153" s="252"/>
      <c r="H153" s="41"/>
      <c r="I153" s="17"/>
      <c r="J153" s="208"/>
    </row>
    <row r="154" spans="1:10" s="31" customFormat="1" x14ac:dyDescent="0.2">
      <c r="A154" s="29"/>
      <c r="B154" s="19" t="s">
        <v>549</v>
      </c>
      <c r="C154" s="63" t="s">
        <v>218</v>
      </c>
      <c r="D154" s="253" t="s">
        <v>550</v>
      </c>
      <c r="E154" s="250" t="s">
        <v>34</v>
      </c>
      <c r="F154" s="254">
        <f>F157*0.2</f>
        <v>0.55000000000000004</v>
      </c>
      <c r="G154" s="41">
        <v>26.62</v>
      </c>
      <c r="H154" s="41">
        <f t="shared" ref="H154:H159" si="30">TRUNC((G154*(1+$I$6)),2)</f>
        <v>33.67</v>
      </c>
      <c r="I154" s="17">
        <f t="shared" ref="I154:I159" si="31">F154*H154</f>
        <v>18.52</v>
      </c>
      <c r="J154" s="208">
        <f t="shared" ref="J154:J159" si="32">I154/$I$355</f>
        <v>5.0000000000000002E-5</v>
      </c>
    </row>
    <row r="155" spans="1:10" s="31" customFormat="1" ht="25.5" x14ac:dyDescent="0.2">
      <c r="A155" s="29"/>
      <c r="B155" s="19">
        <v>96624</v>
      </c>
      <c r="C155" s="63" t="s">
        <v>219</v>
      </c>
      <c r="D155" s="8" t="s">
        <v>510</v>
      </c>
      <c r="E155" s="16" t="s">
        <v>36</v>
      </c>
      <c r="F155" s="156">
        <v>0.14000000000000001</v>
      </c>
      <c r="G155" s="41">
        <v>72.77</v>
      </c>
      <c r="H155" s="41">
        <f t="shared" si="30"/>
        <v>92.05</v>
      </c>
      <c r="I155" s="17">
        <f t="shared" si="31"/>
        <v>12.89</v>
      </c>
      <c r="J155" s="208">
        <f t="shared" si="32"/>
        <v>4.0000000000000003E-5</v>
      </c>
    </row>
    <row r="156" spans="1:10" s="31" customFormat="1" ht="25.5" x14ac:dyDescent="0.2">
      <c r="A156" s="29"/>
      <c r="B156" s="19">
        <v>68053</v>
      </c>
      <c r="C156" s="63" t="s">
        <v>220</v>
      </c>
      <c r="D156" s="9" t="s">
        <v>96</v>
      </c>
      <c r="E156" s="18" t="s">
        <v>34</v>
      </c>
      <c r="F156" s="156">
        <v>2.73</v>
      </c>
      <c r="G156" s="41">
        <v>1.75</v>
      </c>
      <c r="H156" s="41">
        <f t="shared" si="30"/>
        <v>2.21</v>
      </c>
      <c r="I156" s="17">
        <f t="shared" si="31"/>
        <v>6.03</v>
      </c>
      <c r="J156" s="208">
        <f t="shared" si="32"/>
        <v>2.0000000000000002E-5</v>
      </c>
    </row>
    <row r="157" spans="1:10" s="89" customFormat="1" ht="25.5" x14ac:dyDescent="0.2">
      <c r="A157" s="88"/>
      <c r="B157" s="19">
        <v>87692</v>
      </c>
      <c r="C157" s="63" t="s">
        <v>221</v>
      </c>
      <c r="D157" s="9" t="s">
        <v>474</v>
      </c>
      <c r="E157" s="18" t="s">
        <v>36</v>
      </c>
      <c r="F157" s="156">
        <v>2.73</v>
      </c>
      <c r="G157" s="41">
        <v>32.22</v>
      </c>
      <c r="H157" s="41">
        <f t="shared" si="30"/>
        <v>40.75</v>
      </c>
      <c r="I157" s="17">
        <f t="shared" si="31"/>
        <v>111.25</v>
      </c>
      <c r="J157" s="208">
        <f t="shared" si="32"/>
        <v>3.3E-4</v>
      </c>
    </row>
    <row r="158" spans="1:10" s="31" customFormat="1" ht="51" x14ac:dyDescent="0.2">
      <c r="A158" s="29"/>
      <c r="B158" s="19">
        <v>87251</v>
      </c>
      <c r="C158" s="63" t="s">
        <v>286</v>
      </c>
      <c r="D158" s="9" t="s">
        <v>87</v>
      </c>
      <c r="E158" s="255" t="s">
        <v>34</v>
      </c>
      <c r="F158" s="156">
        <v>3</v>
      </c>
      <c r="G158" s="41">
        <v>36.25</v>
      </c>
      <c r="H158" s="41">
        <f t="shared" si="30"/>
        <v>45.85</v>
      </c>
      <c r="I158" s="17">
        <f t="shared" si="31"/>
        <v>137.55000000000001</v>
      </c>
      <c r="J158" s="208">
        <f t="shared" si="32"/>
        <v>4.0999999999999999E-4</v>
      </c>
    </row>
    <row r="159" spans="1:10" s="31" customFormat="1" ht="38.25" x14ac:dyDescent="0.2">
      <c r="A159" s="29"/>
      <c r="B159" s="19" t="s">
        <v>552</v>
      </c>
      <c r="C159" s="63" t="s">
        <v>501</v>
      </c>
      <c r="D159" s="9" t="s">
        <v>255</v>
      </c>
      <c r="E159" s="18" t="s">
        <v>37</v>
      </c>
      <c r="F159" s="156">
        <v>1.6</v>
      </c>
      <c r="G159" s="41">
        <v>60.2</v>
      </c>
      <c r="H159" s="41">
        <f t="shared" si="30"/>
        <v>76.150000000000006</v>
      </c>
      <c r="I159" s="17">
        <f t="shared" si="31"/>
        <v>121.84</v>
      </c>
      <c r="J159" s="208">
        <f t="shared" si="32"/>
        <v>3.6000000000000002E-4</v>
      </c>
    </row>
    <row r="160" spans="1:10" s="31" customFormat="1" x14ac:dyDescent="0.2">
      <c r="A160" s="29"/>
      <c r="B160" s="19"/>
      <c r="C160" s="128" t="s">
        <v>222</v>
      </c>
      <c r="D160" s="129" t="s">
        <v>156</v>
      </c>
      <c r="E160" s="18"/>
      <c r="F160" s="95"/>
      <c r="G160" s="252"/>
      <c r="H160" s="41"/>
      <c r="I160" s="17"/>
      <c r="J160" s="208"/>
    </row>
    <row r="161" spans="1:10" s="31" customFormat="1" ht="38.25" x14ac:dyDescent="0.2">
      <c r="A161" s="29"/>
      <c r="B161" s="19">
        <v>96486</v>
      </c>
      <c r="C161" s="63" t="s">
        <v>223</v>
      </c>
      <c r="D161" s="9" t="s">
        <v>553</v>
      </c>
      <c r="E161" s="18" t="s">
        <v>34</v>
      </c>
      <c r="F161" s="156">
        <v>2.73</v>
      </c>
      <c r="G161" s="41">
        <v>55.28</v>
      </c>
      <c r="H161" s="41">
        <f t="shared" ref="H161:H162" si="33">TRUNC((G161*(1+$I$6)),2)</f>
        <v>69.92</v>
      </c>
      <c r="I161" s="17">
        <f>F161*H161</f>
        <v>190.88</v>
      </c>
      <c r="J161" s="208">
        <f>I161/$I$355</f>
        <v>5.6999999999999998E-4</v>
      </c>
    </row>
    <row r="162" spans="1:10" s="31" customFormat="1" ht="25.5" x14ac:dyDescent="0.2">
      <c r="A162" s="29"/>
      <c r="B162" s="19">
        <v>96121</v>
      </c>
      <c r="C162" s="63" t="s">
        <v>224</v>
      </c>
      <c r="D162" s="9" t="s">
        <v>97</v>
      </c>
      <c r="E162" s="18" t="s">
        <v>37</v>
      </c>
      <c r="F162" s="156">
        <v>6.7</v>
      </c>
      <c r="G162" s="41">
        <v>7.46</v>
      </c>
      <c r="H162" s="41">
        <f t="shared" si="33"/>
        <v>9.43</v>
      </c>
      <c r="I162" s="17">
        <f>F162*H162</f>
        <v>63.18</v>
      </c>
      <c r="J162" s="208">
        <f>I162/$I$355</f>
        <v>1.9000000000000001E-4</v>
      </c>
    </row>
    <row r="163" spans="1:10" s="31" customFormat="1" x14ac:dyDescent="0.2">
      <c r="A163" s="29"/>
      <c r="B163" s="19"/>
      <c r="C163" s="128" t="s">
        <v>225</v>
      </c>
      <c r="D163" s="130" t="s">
        <v>195</v>
      </c>
      <c r="E163" s="16"/>
      <c r="F163" s="95"/>
      <c r="G163" s="252"/>
      <c r="H163" s="41"/>
      <c r="I163" s="17"/>
      <c r="J163" s="208"/>
    </row>
    <row r="164" spans="1:10" s="31" customFormat="1" ht="38.25" x14ac:dyDescent="0.2">
      <c r="A164" s="29"/>
      <c r="B164" s="19">
        <v>86932</v>
      </c>
      <c r="C164" s="63" t="s">
        <v>226</v>
      </c>
      <c r="D164" s="9" t="s">
        <v>258</v>
      </c>
      <c r="E164" s="18" t="s">
        <v>35</v>
      </c>
      <c r="F164" s="156">
        <v>1</v>
      </c>
      <c r="G164" s="41">
        <v>470</v>
      </c>
      <c r="H164" s="41">
        <f t="shared" ref="H164:H170" si="34">TRUNC((G164*(1+$I$6)),2)</f>
        <v>594.54999999999995</v>
      </c>
      <c r="I164" s="17">
        <f t="shared" ref="I164:I170" si="35">F164*H164</f>
        <v>594.54999999999995</v>
      </c>
      <c r="J164" s="208">
        <f t="shared" ref="J164:J170" si="36">I164/$I$355</f>
        <v>1.7700000000000001E-3</v>
      </c>
    </row>
    <row r="165" spans="1:10" s="31" customFormat="1" ht="38.25" x14ac:dyDescent="0.2">
      <c r="A165" s="29"/>
      <c r="B165" s="19">
        <v>86903</v>
      </c>
      <c r="C165" s="63" t="s">
        <v>227</v>
      </c>
      <c r="D165" s="9" t="s">
        <v>287</v>
      </c>
      <c r="E165" s="18" t="s">
        <v>35</v>
      </c>
      <c r="F165" s="156">
        <v>1</v>
      </c>
      <c r="G165" s="41">
        <v>330.64</v>
      </c>
      <c r="H165" s="41">
        <f t="shared" si="34"/>
        <v>418.25</v>
      </c>
      <c r="I165" s="17">
        <f t="shared" si="35"/>
        <v>418.25</v>
      </c>
      <c r="J165" s="208">
        <f t="shared" si="36"/>
        <v>1.24E-3</v>
      </c>
    </row>
    <row r="166" spans="1:10" s="31" customFormat="1" ht="25.5" x14ac:dyDescent="0.2">
      <c r="A166" s="29"/>
      <c r="B166" s="19">
        <v>36796</v>
      </c>
      <c r="C166" s="63" t="s">
        <v>228</v>
      </c>
      <c r="D166" s="9" t="s">
        <v>288</v>
      </c>
      <c r="E166" s="18" t="s">
        <v>35</v>
      </c>
      <c r="F166" s="156">
        <v>1</v>
      </c>
      <c r="G166" s="41">
        <v>121.3</v>
      </c>
      <c r="H166" s="41">
        <f t="shared" si="34"/>
        <v>153.44</v>
      </c>
      <c r="I166" s="17">
        <f t="shared" si="35"/>
        <v>153.44</v>
      </c>
      <c r="J166" s="208">
        <f t="shared" si="36"/>
        <v>4.6000000000000001E-4</v>
      </c>
    </row>
    <row r="167" spans="1:10" s="31" customFormat="1" ht="25.5" x14ac:dyDescent="0.2">
      <c r="A167" s="29"/>
      <c r="B167" s="19">
        <v>11758</v>
      </c>
      <c r="C167" s="63" t="s">
        <v>229</v>
      </c>
      <c r="D167" s="9" t="s">
        <v>51</v>
      </c>
      <c r="E167" s="18" t="s">
        <v>35</v>
      </c>
      <c r="F167" s="156">
        <v>1</v>
      </c>
      <c r="G167" s="41">
        <v>39.76</v>
      </c>
      <c r="H167" s="41">
        <f t="shared" si="34"/>
        <v>50.29</v>
      </c>
      <c r="I167" s="17">
        <f t="shared" si="35"/>
        <v>50.29</v>
      </c>
      <c r="J167" s="208">
        <f t="shared" si="36"/>
        <v>1.4999999999999999E-4</v>
      </c>
    </row>
    <row r="168" spans="1:10" s="31" customFormat="1" ht="25.5" x14ac:dyDescent="0.2">
      <c r="A168" s="29"/>
      <c r="B168" s="19">
        <v>37401</v>
      </c>
      <c r="C168" s="63" t="s">
        <v>230</v>
      </c>
      <c r="D168" s="9" t="s">
        <v>44</v>
      </c>
      <c r="E168" s="18" t="s">
        <v>35</v>
      </c>
      <c r="F168" s="156">
        <v>1</v>
      </c>
      <c r="G168" s="41">
        <v>35.299999999999997</v>
      </c>
      <c r="H168" s="41">
        <f t="shared" si="34"/>
        <v>44.65</v>
      </c>
      <c r="I168" s="17">
        <f t="shared" si="35"/>
        <v>44.65</v>
      </c>
      <c r="J168" s="208">
        <f t="shared" si="36"/>
        <v>1.2999999999999999E-4</v>
      </c>
    </row>
    <row r="169" spans="1:10" s="31" customFormat="1" ht="25.5" x14ac:dyDescent="0.2">
      <c r="A169" s="29"/>
      <c r="B169" s="19">
        <v>37400</v>
      </c>
      <c r="C169" s="63" t="s">
        <v>231</v>
      </c>
      <c r="D169" s="9" t="s">
        <v>45</v>
      </c>
      <c r="E169" s="18" t="s">
        <v>35</v>
      </c>
      <c r="F169" s="156">
        <v>1</v>
      </c>
      <c r="G169" s="41">
        <v>35.299999999999997</v>
      </c>
      <c r="H169" s="41">
        <f t="shared" si="34"/>
        <v>44.65</v>
      </c>
      <c r="I169" s="17">
        <f t="shared" si="35"/>
        <v>44.65</v>
      </c>
      <c r="J169" s="208">
        <f t="shared" si="36"/>
        <v>1.2999999999999999E-4</v>
      </c>
    </row>
    <row r="170" spans="1:10" s="31" customFormat="1" ht="25.5" x14ac:dyDescent="0.2">
      <c r="A170" s="29"/>
      <c r="B170" s="19">
        <v>11186</v>
      </c>
      <c r="C170" s="63" t="s">
        <v>232</v>
      </c>
      <c r="D170" s="9" t="s">
        <v>52</v>
      </c>
      <c r="E170" s="11" t="s">
        <v>34</v>
      </c>
      <c r="F170" s="156">
        <v>0.38</v>
      </c>
      <c r="G170" s="41">
        <v>363.11</v>
      </c>
      <c r="H170" s="41">
        <f t="shared" si="34"/>
        <v>459.33</v>
      </c>
      <c r="I170" s="17">
        <f t="shared" si="35"/>
        <v>174.55</v>
      </c>
      <c r="J170" s="208">
        <f t="shared" si="36"/>
        <v>5.1999999999999995E-4</v>
      </c>
    </row>
    <row r="171" spans="1:10" s="31" customFormat="1" x14ac:dyDescent="0.2">
      <c r="A171" s="29"/>
      <c r="B171" s="124"/>
      <c r="C171" s="271" t="s">
        <v>233</v>
      </c>
      <c r="D171" s="272"/>
      <c r="E171" s="272"/>
      <c r="F171" s="272"/>
      <c r="G171" s="272"/>
      <c r="H171" s="273"/>
      <c r="I171" s="163">
        <f>SUM(I147:I170)</f>
        <v>6177.3</v>
      </c>
      <c r="J171" s="208"/>
    </row>
    <row r="172" spans="1:10" s="31" customFormat="1" x14ac:dyDescent="0.2">
      <c r="A172" s="29"/>
      <c r="B172" s="124"/>
      <c r="C172" s="73" t="s">
        <v>113</v>
      </c>
      <c r="D172" s="97" t="s">
        <v>53</v>
      </c>
      <c r="E172" s="98"/>
      <c r="F172" s="104"/>
      <c r="G172" s="111"/>
      <c r="H172" s="69"/>
      <c r="I172" s="70"/>
      <c r="J172" s="208"/>
    </row>
    <row r="173" spans="1:10" s="31" customFormat="1" x14ac:dyDescent="0.2">
      <c r="A173" s="29"/>
      <c r="B173" s="19"/>
      <c r="C173" s="248" t="s">
        <v>289</v>
      </c>
      <c r="D173" s="249" t="s">
        <v>139</v>
      </c>
      <c r="E173" s="16"/>
      <c r="F173" s="95"/>
      <c r="G173" s="110"/>
      <c r="H173" s="41"/>
      <c r="I173" s="17"/>
      <c r="J173" s="208"/>
    </row>
    <row r="174" spans="1:10" s="31" customFormat="1" ht="25.5" x14ac:dyDescent="0.2">
      <c r="A174" s="29"/>
      <c r="B174" s="19">
        <v>91341</v>
      </c>
      <c r="C174" s="63" t="s">
        <v>290</v>
      </c>
      <c r="D174" s="8" t="s">
        <v>212</v>
      </c>
      <c r="E174" s="16" t="s">
        <v>34</v>
      </c>
      <c r="F174" s="156">
        <v>1.68</v>
      </c>
      <c r="G174" s="41">
        <v>487.48</v>
      </c>
      <c r="H174" s="41">
        <f t="shared" ref="H174:H175" si="37">TRUNC((G174*(1+$I$6)),2)</f>
        <v>616.66</v>
      </c>
      <c r="I174" s="17">
        <f>F174*H174</f>
        <v>1035.99</v>
      </c>
      <c r="J174" s="208">
        <f>I174/$I$355</f>
        <v>3.0799999999999998E-3</v>
      </c>
    </row>
    <row r="175" spans="1:10" s="31" customFormat="1" ht="38.25" x14ac:dyDescent="0.2">
      <c r="A175" s="29"/>
      <c r="B175" s="19" t="s">
        <v>249</v>
      </c>
      <c r="C175" s="63" t="s">
        <v>291</v>
      </c>
      <c r="D175" s="9" t="s">
        <v>462</v>
      </c>
      <c r="E175" s="18" t="s">
        <v>34</v>
      </c>
      <c r="F175" s="254">
        <v>0.48</v>
      </c>
      <c r="G175" s="247">
        <v>776.46</v>
      </c>
      <c r="H175" s="41">
        <f t="shared" si="37"/>
        <v>982.22</v>
      </c>
      <c r="I175" s="94">
        <f>F175*H175</f>
        <v>471.47</v>
      </c>
      <c r="J175" s="208">
        <f>I175/$I$355</f>
        <v>1.4E-3</v>
      </c>
    </row>
    <row r="176" spans="1:10" s="31" customFormat="1" x14ac:dyDescent="0.2">
      <c r="A176" s="29"/>
      <c r="B176" s="19"/>
      <c r="C176" s="248" t="s">
        <v>292</v>
      </c>
      <c r="D176" s="249" t="s">
        <v>143</v>
      </c>
      <c r="E176" s="16"/>
      <c r="F176" s="95"/>
      <c r="G176" s="252"/>
      <c r="H176" s="41"/>
      <c r="I176" s="17"/>
      <c r="J176" s="208"/>
    </row>
    <row r="177" spans="1:10" s="31" customFormat="1" ht="25.5" x14ac:dyDescent="0.2">
      <c r="A177" s="29"/>
      <c r="B177" s="19">
        <v>87879</v>
      </c>
      <c r="C177" s="63" t="s">
        <v>293</v>
      </c>
      <c r="D177" s="8" t="s">
        <v>43</v>
      </c>
      <c r="E177" s="18" t="s">
        <v>34</v>
      </c>
      <c r="F177" s="156">
        <v>22.97</v>
      </c>
      <c r="G177" s="41">
        <v>2.34</v>
      </c>
      <c r="H177" s="41">
        <f t="shared" ref="H177:H179" si="38">TRUNC((G177*(1+$I$6)),2)</f>
        <v>2.96</v>
      </c>
      <c r="I177" s="94">
        <f>F177*H177</f>
        <v>67.989999999999995</v>
      </c>
      <c r="J177" s="208">
        <f>I177/$I$355</f>
        <v>2.0000000000000001E-4</v>
      </c>
    </row>
    <row r="178" spans="1:10" s="31" customFormat="1" ht="25.5" x14ac:dyDescent="0.2">
      <c r="A178" s="29"/>
      <c r="B178" s="19">
        <v>87775</v>
      </c>
      <c r="C178" s="63" t="s">
        <v>294</v>
      </c>
      <c r="D178" s="7" t="s">
        <v>46</v>
      </c>
      <c r="E178" s="18" t="s">
        <v>34</v>
      </c>
      <c r="F178" s="156">
        <v>22.97</v>
      </c>
      <c r="G178" s="41">
        <v>32.119999999999997</v>
      </c>
      <c r="H178" s="41">
        <f t="shared" si="38"/>
        <v>40.630000000000003</v>
      </c>
      <c r="I178" s="94">
        <f>F178*H178</f>
        <v>933.27</v>
      </c>
      <c r="J178" s="208">
        <f>I178/$I$355</f>
        <v>2.7699999999999999E-3</v>
      </c>
    </row>
    <row r="179" spans="1:10" s="31" customFormat="1" ht="51" x14ac:dyDescent="0.2">
      <c r="A179" s="29"/>
      <c r="B179" s="19">
        <v>87272</v>
      </c>
      <c r="C179" s="63" t="s">
        <v>295</v>
      </c>
      <c r="D179" s="8" t="s">
        <v>256</v>
      </c>
      <c r="E179" s="18" t="s">
        <v>34</v>
      </c>
      <c r="F179" s="156">
        <v>25.27</v>
      </c>
      <c r="G179" s="41">
        <v>47.74</v>
      </c>
      <c r="H179" s="41">
        <f t="shared" si="38"/>
        <v>60.39</v>
      </c>
      <c r="I179" s="94">
        <f>F179*H179</f>
        <v>1526.06</v>
      </c>
      <c r="J179" s="208">
        <f>I179/$I$355</f>
        <v>4.5300000000000002E-3</v>
      </c>
    </row>
    <row r="180" spans="1:10" s="31" customFormat="1" x14ac:dyDescent="0.2">
      <c r="A180" s="29"/>
      <c r="B180" s="19"/>
      <c r="C180" s="248" t="s">
        <v>296</v>
      </c>
      <c r="D180" s="249" t="s">
        <v>149</v>
      </c>
      <c r="E180" s="16"/>
      <c r="F180" s="95"/>
      <c r="G180" s="252"/>
      <c r="H180" s="41"/>
      <c r="I180" s="17"/>
      <c r="J180" s="208"/>
    </row>
    <row r="181" spans="1:10" s="31" customFormat="1" x14ac:dyDescent="0.2">
      <c r="A181" s="29"/>
      <c r="B181" s="19" t="s">
        <v>549</v>
      </c>
      <c r="C181" s="63" t="s">
        <v>297</v>
      </c>
      <c r="D181" s="253" t="s">
        <v>550</v>
      </c>
      <c r="E181" s="250" t="s">
        <v>34</v>
      </c>
      <c r="F181" s="254">
        <f>F184*0.2</f>
        <v>0.55000000000000004</v>
      </c>
      <c r="G181" s="41">
        <v>26.62</v>
      </c>
      <c r="H181" s="41">
        <f t="shared" ref="H181:H186" si="39">TRUNC((G181*(1+$I$6)),2)</f>
        <v>33.67</v>
      </c>
      <c r="I181" s="17">
        <f t="shared" ref="I181:I186" si="40">F181*H181</f>
        <v>18.52</v>
      </c>
      <c r="J181" s="208">
        <f t="shared" ref="J181:J186" si="41">I181/$I$355</f>
        <v>5.0000000000000002E-5</v>
      </c>
    </row>
    <row r="182" spans="1:10" s="31" customFormat="1" ht="25.5" x14ac:dyDescent="0.2">
      <c r="A182" s="29"/>
      <c r="B182" s="19">
        <v>96624</v>
      </c>
      <c r="C182" s="63" t="s">
        <v>298</v>
      </c>
      <c r="D182" s="8" t="s">
        <v>510</v>
      </c>
      <c r="E182" s="16" t="s">
        <v>36</v>
      </c>
      <c r="F182" s="156">
        <v>0.14000000000000001</v>
      </c>
      <c r="G182" s="41">
        <v>72.77</v>
      </c>
      <c r="H182" s="41">
        <f t="shared" si="39"/>
        <v>92.05</v>
      </c>
      <c r="I182" s="17">
        <f t="shared" si="40"/>
        <v>12.89</v>
      </c>
      <c r="J182" s="208">
        <f t="shared" si="41"/>
        <v>4.0000000000000003E-5</v>
      </c>
    </row>
    <row r="183" spans="1:10" s="31" customFormat="1" ht="25.5" x14ac:dyDescent="0.2">
      <c r="A183" s="29"/>
      <c r="B183" s="19">
        <v>68053</v>
      </c>
      <c r="C183" s="63" t="s">
        <v>299</v>
      </c>
      <c r="D183" s="9" t="s">
        <v>96</v>
      </c>
      <c r="E183" s="18" t="s">
        <v>34</v>
      </c>
      <c r="F183" s="156">
        <v>2.73</v>
      </c>
      <c r="G183" s="41">
        <v>1.75</v>
      </c>
      <c r="H183" s="41">
        <f t="shared" si="39"/>
        <v>2.21</v>
      </c>
      <c r="I183" s="17">
        <f t="shared" si="40"/>
        <v>6.03</v>
      </c>
      <c r="J183" s="208">
        <f t="shared" si="41"/>
        <v>2.0000000000000002E-5</v>
      </c>
    </row>
    <row r="184" spans="1:10" s="31" customFormat="1" ht="25.5" x14ac:dyDescent="0.2">
      <c r="A184" s="29"/>
      <c r="B184" s="19">
        <v>87692</v>
      </c>
      <c r="C184" s="63" t="s">
        <v>300</v>
      </c>
      <c r="D184" s="9" t="s">
        <v>474</v>
      </c>
      <c r="E184" s="18" t="s">
        <v>36</v>
      </c>
      <c r="F184" s="156">
        <v>2.73</v>
      </c>
      <c r="G184" s="41">
        <v>32.22</v>
      </c>
      <c r="H184" s="41">
        <f t="shared" si="39"/>
        <v>40.75</v>
      </c>
      <c r="I184" s="17">
        <f t="shared" si="40"/>
        <v>111.25</v>
      </c>
      <c r="J184" s="208">
        <f t="shared" si="41"/>
        <v>3.3E-4</v>
      </c>
    </row>
    <row r="185" spans="1:10" s="31" customFormat="1" ht="51" x14ac:dyDescent="0.2">
      <c r="A185" s="29"/>
      <c r="B185" s="19">
        <v>87251</v>
      </c>
      <c r="C185" s="63" t="s">
        <v>301</v>
      </c>
      <c r="D185" s="9" t="s">
        <v>87</v>
      </c>
      <c r="E185" s="255" t="s">
        <v>34</v>
      </c>
      <c r="F185" s="156">
        <v>3</v>
      </c>
      <c r="G185" s="41">
        <v>36.25</v>
      </c>
      <c r="H185" s="41">
        <f t="shared" si="39"/>
        <v>45.85</v>
      </c>
      <c r="I185" s="17">
        <f t="shared" si="40"/>
        <v>137.55000000000001</v>
      </c>
      <c r="J185" s="208">
        <f t="shared" si="41"/>
        <v>4.0999999999999999E-4</v>
      </c>
    </row>
    <row r="186" spans="1:10" s="31" customFormat="1" ht="38.25" x14ac:dyDescent="0.2">
      <c r="A186" s="29"/>
      <c r="B186" s="19" t="s">
        <v>552</v>
      </c>
      <c r="C186" s="63" t="s">
        <v>502</v>
      </c>
      <c r="D186" s="9" t="s">
        <v>255</v>
      </c>
      <c r="E186" s="18" t="s">
        <v>37</v>
      </c>
      <c r="F186" s="156">
        <v>1.6</v>
      </c>
      <c r="G186" s="41">
        <v>60.2</v>
      </c>
      <c r="H186" s="41">
        <f t="shared" si="39"/>
        <v>76.150000000000006</v>
      </c>
      <c r="I186" s="17">
        <f t="shared" si="40"/>
        <v>121.84</v>
      </c>
      <c r="J186" s="208">
        <f t="shared" si="41"/>
        <v>3.6000000000000002E-4</v>
      </c>
    </row>
    <row r="187" spans="1:10" s="31" customFormat="1" x14ac:dyDescent="0.2">
      <c r="A187" s="29"/>
      <c r="B187" s="19"/>
      <c r="C187" s="128" t="s">
        <v>302</v>
      </c>
      <c r="D187" s="129" t="s">
        <v>156</v>
      </c>
      <c r="E187" s="18"/>
      <c r="F187" s="95"/>
      <c r="G187" s="252"/>
      <c r="H187" s="41"/>
      <c r="I187" s="17"/>
      <c r="J187" s="208"/>
    </row>
    <row r="188" spans="1:10" s="31" customFormat="1" ht="38.25" x14ac:dyDescent="0.2">
      <c r="A188" s="29"/>
      <c r="B188" s="19">
        <v>96486</v>
      </c>
      <c r="C188" s="63" t="s">
        <v>303</v>
      </c>
      <c r="D188" s="9" t="s">
        <v>553</v>
      </c>
      <c r="E188" s="18" t="s">
        <v>34</v>
      </c>
      <c r="F188" s="156">
        <v>2.73</v>
      </c>
      <c r="G188" s="41">
        <v>55.28</v>
      </c>
      <c r="H188" s="41">
        <f t="shared" ref="H188:H189" si="42">TRUNC((G188*(1+$I$6)),2)</f>
        <v>69.92</v>
      </c>
      <c r="I188" s="17">
        <f>F188*H188</f>
        <v>190.88</v>
      </c>
      <c r="J188" s="208">
        <f>I188/$I$355</f>
        <v>5.6999999999999998E-4</v>
      </c>
    </row>
    <row r="189" spans="1:10" s="31" customFormat="1" ht="25.5" x14ac:dyDescent="0.2">
      <c r="A189" s="29"/>
      <c r="B189" s="19">
        <v>96121</v>
      </c>
      <c r="C189" s="63" t="s">
        <v>304</v>
      </c>
      <c r="D189" s="9" t="s">
        <v>97</v>
      </c>
      <c r="E189" s="18" t="s">
        <v>37</v>
      </c>
      <c r="F189" s="156">
        <v>6.7</v>
      </c>
      <c r="G189" s="41">
        <v>7.46</v>
      </c>
      <c r="H189" s="41">
        <f t="shared" si="42"/>
        <v>9.43</v>
      </c>
      <c r="I189" s="17">
        <f>F189*H189</f>
        <v>63.18</v>
      </c>
      <c r="J189" s="208">
        <f>I189/$I$355</f>
        <v>1.9000000000000001E-4</v>
      </c>
    </row>
    <row r="190" spans="1:10" s="31" customFormat="1" x14ac:dyDescent="0.2">
      <c r="A190" s="29"/>
      <c r="B190" s="19"/>
      <c r="C190" s="128" t="s">
        <v>305</v>
      </c>
      <c r="D190" s="130" t="s">
        <v>195</v>
      </c>
      <c r="E190" s="16"/>
      <c r="F190" s="95"/>
      <c r="G190" s="252"/>
      <c r="H190" s="41"/>
      <c r="I190" s="17"/>
      <c r="J190" s="208"/>
    </row>
    <row r="191" spans="1:10" s="31" customFormat="1" ht="38.25" x14ac:dyDescent="0.2">
      <c r="A191" s="29"/>
      <c r="B191" s="19">
        <v>86932</v>
      </c>
      <c r="C191" s="63" t="s">
        <v>306</v>
      </c>
      <c r="D191" s="9" t="s">
        <v>258</v>
      </c>
      <c r="E191" s="18" t="s">
        <v>35</v>
      </c>
      <c r="F191" s="156">
        <v>1</v>
      </c>
      <c r="G191" s="41">
        <v>470</v>
      </c>
      <c r="H191" s="41">
        <f t="shared" ref="H191:H197" si="43">TRUNC((G191*(1+$I$6)),2)</f>
        <v>594.54999999999995</v>
      </c>
      <c r="I191" s="17">
        <f t="shared" ref="I191:I197" si="44">F191*H191</f>
        <v>594.54999999999995</v>
      </c>
      <c r="J191" s="208">
        <f t="shared" ref="J191:J197" si="45">I191/$I$355</f>
        <v>1.7700000000000001E-3</v>
      </c>
    </row>
    <row r="192" spans="1:10" s="31" customFormat="1" ht="38.25" x14ac:dyDescent="0.2">
      <c r="A192" s="29"/>
      <c r="B192" s="19">
        <v>86903</v>
      </c>
      <c r="C192" s="63" t="s">
        <v>307</v>
      </c>
      <c r="D192" s="9" t="s">
        <v>287</v>
      </c>
      <c r="E192" s="18" t="s">
        <v>35</v>
      </c>
      <c r="F192" s="156">
        <v>1</v>
      </c>
      <c r="G192" s="41">
        <v>330.64</v>
      </c>
      <c r="H192" s="41">
        <f t="shared" si="43"/>
        <v>418.25</v>
      </c>
      <c r="I192" s="17">
        <f t="shared" si="44"/>
        <v>418.25</v>
      </c>
      <c r="J192" s="208">
        <f t="shared" si="45"/>
        <v>1.24E-3</v>
      </c>
    </row>
    <row r="193" spans="1:10" s="31" customFormat="1" ht="25.5" x14ac:dyDescent="0.2">
      <c r="A193" s="29"/>
      <c r="B193" s="19">
        <v>36796</v>
      </c>
      <c r="C193" s="63" t="s">
        <v>308</v>
      </c>
      <c r="D193" s="9" t="s">
        <v>288</v>
      </c>
      <c r="E193" s="18" t="s">
        <v>35</v>
      </c>
      <c r="F193" s="156">
        <v>1</v>
      </c>
      <c r="G193" s="41">
        <v>121.3</v>
      </c>
      <c r="H193" s="41">
        <f t="shared" si="43"/>
        <v>153.44</v>
      </c>
      <c r="I193" s="17">
        <f t="shared" si="44"/>
        <v>153.44</v>
      </c>
      <c r="J193" s="208">
        <f t="shared" si="45"/>
        <v>4.6000000000000001E-4</v>
      </c>
    </row>
    <row r="194" spans="1:10" s="31" customFormat="1" ht="25.5" x14ac:dyDescent="0.2">
      <c r="A194" s="29"/>
      <c r="B194" s="19">
        <v>11758</v>
      </c>
      <c r="C194" s="63" t="s">
        <v>309</v>
      </c>
      <c r="D194" s="9" t="s">
        <v>51</v>
      </c>
      <c r="E194" s="18" t="s">
        <v>35</v>
      </c>
      <c r="F194" s="156">
        <v>1</v>
      </c>
      <c r="G194" s="41">
        <v>39.76</v>
      </c>
      <c r="H194" s="41">
        <f t="shared" si="43"/>
        <v>50.29</v>
      </c>
      <c r="I194" s="17">
        <f t="shared" si="44"/>
        <v>50.29</v>
      </c>
      <c r="J194" s="208">
        <f t="shared" si="45"/>
        <v>1.4999999999999999E-4</v>
      </c>
    </row>
    <row r="195" spans="1:10" s="31" customFormat="1" ht="25.5" x14ac:dyDescent="0.2">
      <c r="A195" s="29"/>
      <c r="B195" s="19">
        <v>37401</v>
      </c>
      <c r="C195" s="63" t="s">
        <v>310</v>
      </c>
      <c r="D195" s="9" t="s">
        <v>44</v>
      </c>
      <c r="E195" s="18" t="s">
        <v>35</v>
      </c>
      <c r="F195" s="156">
        <v>1</v>
      </c>
      <c r="G195" s="41">
        <v>35.299999999999997</v>
      </c>
      <c r="H195" s="41">
        <f t="shared" si="43"/>
        <v>44.65</v>
      </c>
      <c r="I195" s="17">
        <f t="shared" si="44"/>
        <v>44.65</v>
      </c>
      <c r="J195" s="208">
        <f t="shared" si="45"/>
        <v>1.2999999999999999E-4</v>
      </c>
    </row>
    <row r="196" spans="1:10" s="31" customFormat="1" ht="25.5" x14ac:dyDescent="0.2">
      <c r="A196" s="29"/>
      <c r="B196" s="19">
        <v>37400</v>
      </c>
      <c r="C196" s="63" t="s">
        <v>311</v>
      </c>
      <c r="D196" s="9" t="s">
        <v>45</v>
      </c>
      <c r="E196" s="18" t="s">
        <v>35</v>
      </c>
      <c r="F196" s="156">
        <v>1</v>
      </c>
      <c r="G196" s="41">
        <v>35.299999999999997</v>
      </c>
      <c r="H196" s="41">
        <f t="shared" si="43"/>
        <v>44.65</v>
      </c>
      <c r="I196" s="17">
        <f t="shared" si="44"/>
        <v>44.65</v>
      </c>
      <c r="J196" s="208">
        <f t="shared" si="45"/>
        <v>1.2999999999999999E-4</v>
      </c>
    </row>
    <row r="197" spans="1:10" s="31" customFormat="1" ht="25.5" x14ac:dyDescent="0.2">
      <c r="A197" s="29"/>
      <c r="B197" s="19">
        <v>11186</v>
      </c>
      <c r="C197" s="63" t="s">
        <v>312</v>
      </c>
      <c r="D197" s="9" t="s">
        <v>52</v>
      </c>
      <c r="E197" s="11" t="s">
        <v>34</v>
      </c>
      <c r="F197" s="156">
        <v>0.38</v>
      </c>
      <c r="G197" s="41">
        <v>363.11</v>
      </c>
      <c r="H197" s="41">
        <f t="shared" si="43"/>
        <v>459.33</v>
      </c>
      <c r="I197" s="17">
        <f t="shared" si="44"/>
        <v>174.55</v>
      </c>
      <c r="J197" s="208">
        <f t="shared" si="45"/>
        <v>5.1999999999999995E-4</v>
      </c>
    </row>
    <row r="198" spans="1:10" s="31" customFormat="1" x14ac:dyDescent="0.2">
      <c r="A198" s="29"/>
      <c r="B198" s="124"/>
      <c r="C198" s="271" t="s">
        <v>494</v>
      </c>
      <c r="D198" s="272"/>
      <c r="E198" s="272"/>
      <c r="F198" s="272"/>
      <c r="G198" s="272"/>
      <c r="H198" s="273"/>
      <c r="I198" s="163">
        <f>SUM(I174:I197)</f>
        <v>6177.3</v>
      </c>
      <c r="J198" s="208"/>
    </row>
    <row r="199" spans="1:10" s="31" customFormat="1" x14ac:dyDescent="0.2">
      <c r="A199" s="29"/>
      <c r="B199" s="19"/>
      <c r="C199" s="73" t="s">
        <v>234</v>
      </c>
      <c r="D199" s="97" t="s">
        <v>235</v>
      </c>
      <c r="E199" s="99"/>
      <c r="F199" s="106"/>
      <c r="G199" s="113"/>
      <c r="H199" s="98"/>
      <c r="I199" s="70"/>
      <c r="J199" s="208"/>
    </row>
    <row r="200" spans="1:10" s="31" customFormat="1" x14ac:dyDescent="0.2">
      <c r="A200" s="29"/>
      <c r="B200" s="19"/>
      <c r="C200" s="128" t="s">
        <v>313</v>
      </c>
      <c r="D200" s="130" t="s">
        <v>143</v>
      </c>
      <c r="E200" s="18"/>
      <c r="F200" s="95"/>
      <c r="G200" s="110"/>
      <c r="H200" s="41"/>
      <c r="I200" s="17"/>
      <c r="J200" s="208"/>
    </row>
    <row r="201" spans="1:10" s="31" customFormat="1" ht="25.5" x14ac:dyDescent="0.2">
      <c r="A201" s="29"/>
      <c r="B201" s="19">
        <v>87879</v>
      </c>
      <c r="C201" s="63" t="s">
        <v>314</v>
      </c>
      <c r="D201" s="8" t="s">
        <v>43</v>
      </c>
      <c r="E201" s="18" t="s">
        <v>34</v>
      </c>
      <c r="F201" s="156">
        <v>54.36</v>
      </c>
      <c r="G201" s="41">
        <v>2.34</v>
      </c>
      <c r="H201" s="41">
        <f t="shared" ref="H201:H216" si="46">TRUNC((G201*(1+$I$6)),2)</f>
        <v>2.96</v>
      </c>
      <c r="I201" s="17">
        <f>F201*H201</f>
        <v>160.91</v>
      </c>
      <c r="J201" s="208">
        <f>I201/$I$355</f>
        <v>4.8000000000000001E-4</v>
      </c>
    </row>
    <row r="202" spans="1:10" s="31" customFormat="1" ht="25.5" x14ac:dyDescent="0.2">
      <c r="A202" s="29"/>
      <c r="B202" s="19">
        <v>87775</v>
      </c>
      <c r="C202" s="63" t="s">
        <v>315</v>
      </c>
      <c r="D202" s="7" t="s">
        <v>46</v>
      </c>
      <c r="E202" s="18" t="s">
        <v>34</v>
      </c>
      <c r="F202" s="156">
        <v>54.36</v>
      </c>
      <c r="G202" s="41">
        <v>32.119999999999997</v>
      </c>
      <c r="H202" s="41">
        <f t="shared" si="46"/>
        <v>40.630000000000003</v>
      </c>
      <c r="I202" s="17">
        <f>F202*H202</f>
        <v>2208.65</v>
      </c>
      <c r="J202" s="208">
        <f>I202/$I$355</f>
        <v>6.5599999999999999E-3</v>
      </c>
    </row>
    <row r="203" spans="1:10" s="31" customFormat="1" ht="25.5" x14ac:dyDescent="0.2">
      <c r="A203" s="29"/>
      <c r="B203" s="19">
        <v>88485</v>
      </c>
      <c r="C203" s="63" t="s">
        <v>316</v>
      </c>
      <c r="D203" s="100" t="s">
        <v>94</v>
      </c>
      <c r="E203" s="18" t="s">
        <v>34</v>
      </c>
      <c r="F203" s="156">
        <v>54.36</v>
      </c>
      <c r="G203" s="41">
        <v>1.42</v>
      </c>
      <c r="H203" s="41">
        <f t="shared" si="46"/>
        <v>1.79</v>
      </c>
      <c r="I203" s="17">
        <f>F203*H203</f>
        <v>97.3</v>
      </c>
      <c r="J203" s="208">
        <f>I203/$I$355</f>
        <v>2.9E-4</v>
      </c>
    </row>
    <row r="204" spans="1:10" s="31" customFormat="1" ht="25.5" x14ac:dyDescent="0.2">
      <c r="A204" s="29"/>
      <c r="B204" s="19">
        <v>88497</v>
      </c>
      <c r="C204" s="63" t="s">
        <v>317</v>
      </c>
      <c r="D204" s="100" t="s">
        <v>157</v>
      </c>
      <c r="E204" s="18" t="s">
        <v>34</v>
      </c>
      <c r="F204" s="156">
        <v>54.36</v>
      </c>
      <c r="G204" s="41">
        <v>9.14</v>
      </c>
      <c r="H204" s="41">
        <f t="shared" si="46"/>
        <v>11.56</v>
      </c>
      <c r="I204" s="17">
        <f>F204*H204</f>
        <v>628.4</v>
      </c>
      <c r="J204" s="208">
        <f>I204/$I$355</f>
        <v>1.8699999999999999E-3</v>
      </c>
    </row>
    <row r="205" spans="1:10" s="31" customFormat="1" ht="25.5" x14ac:dyDescent="0.2">
      <c r="A205" s="29"/>
      <c r="B205" s="19">
        <v>88489</v>
      </c>
      <c r="C205" s="63" t="s">
        <v>318</v>
      </c>
      <c r="D205" s="9" t="s">
        <v>47</v>
      </c>
      <c r="E205" s="18" t="s">
        <v>34</v>
      </c>
      <c r="F205" s="156">
        <v>54.36</v>
      </c>
      <c r="G205" s="41">
        <v>9.5399999999999991</v>
      </c>
      <c r="H205" s="41">
        <f t="shared" si="46"/>
        <v>12.06</v>
      </c>
      <c r="I205" s="94">
        <f>F205*H205</f>
        <v>655.58</v>
      </c>
      <c r="J205" s="208">
        <f>I205/$I$355</f>
        <v>1.9499999999999999E-3</v>
      </c>
    </row>
    <row r="206" spans="1:10" s="31" customFormat="1" x14ac:dyDescent="0.2">
      <c r="A206" s="29"/>
      <c r="B206" s="19"/>
      <c r="C206" s="128" t="s">
        <v>319</v>
      </c>
      <c r="D206" s="130" t="s">
        <v>149</v>
      </c>
      <c r="E206" s="18"/>
      <c r="F206" s="95"/>
      <c r="G206" s="247"/>
      <c r="H206" s="41"/>
      <c r="I206" s="17"/>
      <c r="J206" s="208"/>
    </row>
    <row r="207" spans="1:10" s="31" customFormat="1" x14ac:dyDescent="0.2">
      <c r="A207" s="29"/>
      <c r="B207" s="19" t="s">
        <v>549</v>
      </c>
      <c r="C207" s="63" t="s">
        <v>320</v>
      </c>
      <c r="D207" s="253" t="s">
        <v>550</v>
      </c>
      <c r="E207" s="250" t="s">
        <v>34</v>
      </c>
      <c r="F207" s="254">
        <f>F210*0.2</f>
        <v>1.64</v>
      </c>
      <c r="G207" s="41">
        <v>26.62</v>
      </c>
      <c r="H207" s="41">
        <f t="shared" si="46"/>
        <v>33.67</v>
      </c>
      <c r="I207" s="17">
        <f t="shared" ref="I207:I213" si="47">F207*H207</f>
        <v>55.22</v>
      </c>
      <c r="J207" s="208">
        <f t="shared" ref="J207:J213" si="48">I207/$I$355</f>
        <v>1.6000000000000001E-4</v>
      </c>
    </row>
    <row r="208" spans="1:10" s="31" customFormat="1" ht="25.5" x14ac:dyDescent="0.2">
      <c r="A208" s="29"/>
      <c r="B208" s="19">
        <v>96624</v>
      </c>
      <c r="C208" s="63" t="s">
        <v>321</v>
      </c>
      <c r="D208" s="8" t="s">
        <v>510</v>
      </c>
      <c r="E208" s="16" t="s">
        <v>36</v>
      </c>
      <c r="F208" s="156">
        <v>0.41</v>
      </c>
      <c r="G208" s="41">
        <v>72.77</v>
      </c>
      <c r="H208" s="41">
        <f t="shared" si="46"/>
        <v>92.05</v>
      </c>
      <c r="I208" s="17">
        <f t="shared" si="47"/>
        <v>37.74</v>
      </c>
      <c r="J208" s="208">
        <f t="shared" si="48"/>
        <v>1.1E-4</v>
      </c>
    </row>
    <row r="209" spans="1:10" s="31" customFormat="1" ht="25.5" x14ac:dyDescent="0.2">
      <c r="A209" s="29"/>
      <c r="B209" s="19">
        <v>68053</v>
      </c>
      <c r="C209" s="63" t="s">
        <v>322</v>
      </c>
      <c r="D209" s="9" t="s">
        <v>96</v>
      </c>
      <c r="E209" s="18" t="s">
        <v>34</v>
      </c>
      <c r="F209" s="156">
        <v>8.18</v>
      </c>
      <c r="G209" s="41">
        <v>1.75</v>
      </c>
      <c r="H209" s="41">
        <f t="shared" si="46"/>
        <v>2.21</v>
      </c>
      <c r="I209" s="17">
        <f t="shared" si="47"/>
        <v>18.079999999999998</v>
      </c>
      <c r="J209" s="208">
        <f t="shared" si="48"/>
        <v>5.0000000000000002E-5</v>
      </c>
    </row>
    <row r="210" spans="1:10" s="31" customFormat="1" ht="25.5" x14ac:dyDescent="0.2">
      <c r="A210" s="29"/>
      <c r="B210" s="19">
        <v>87692</v>
      </c>
      <c r="C210" s="63" t="s">
        <v>323</v>
      </c>
      <c r="D210" s="9" t="s">
        <v>474</v>
      </c>
      <c r="E210" s="18" t="s">
        <v>34</v>
      </c>
      <c r="F210" s="156">
        <v>8.18</v>
      </c>
      <c r="G210" s="41">
        <v>32.22</v>
      </c>
      <c r="H210" s="41">
        <f t="shared" si="46"/>
        <v>40.75</v>
      </c>
      <c r="I210" s="17">
        <f t="shared" si="47"/>
        <v>333.34</v>
      </c>
      <c r="J210" s="208">
        <f t="shared" si="48"/>
        <v>9.8999999999999999E-4</v>
      </c>
    </row>
    <row r="211" spans="1:10" s="31" customFormat="1" ht="51" x14ac:dyDescent="0.2">
      <c r="A211" s="29"/>
      <c r="B211" s="19">
        <v>87251</v>
      </c>
      <c r="C211" s="63" t="s">
        <v>324</v>
      </c>
      <c r="D211" s="9" t="s">
        <v>250</v>
      </c>
      <c r="E211" s="18" t="s">
        <v>34</v>
      </c>
      <c r="F211" s="156">
        <v>9</v>
      </c>
      <c r="G211" s="41">
        <v>36.25</v>
      </c>
      <c r="H211" s="41">
        <f t="shared" si="46"/>
        <v>45.85</v>
      </c>
      <c r="I211" s="17">
        <f t="shared" si="47"/>
        <v>412.65</v>
      </c>
      <c r="J211" s="208">
        <f t="shared" si="48"/>
        <v>1.23E-3</v>
      </c>
    </row>
    <row r="212" spans="1:10" s="31" customFormat="1" ht="38.25" x14ac:dyDescent="0.2">
      <c r="A212" s="29"/>
      <c r="B212" s="19">
        <v>88649</v>
      </c>
      <c r="C212" s="63" t="s">
        <v>325</v>
      </c>
      <c r="D212" s="10" t="s">
        <v>42</v>
      </c>
      <c r="E212" s="18" t="s">
        <v>37</v>
      </c>
      <c r="F212" s="156">
        <v>11.9</v>
      </c>
      <c r="G212" s="41">
        <v>6.08</v>
      </c>
      <c r="H212" s="41">
        <f t="shared" si="46"/>
        <v>7.69</v>
      </c>
      <c r="I212" s="17">
        <f t="shared" si="47"/>
        <v>91.51</v>
      </c>
      <c r="J212" s="208">
        <f t="shared" si="48"/>
        <v>2.7E-4</v>
      </c>
    </row>
    <row r="213" spans="1:10" s="31" customFormat="1" ht="38.25" x14ac:dyDescent="0.2">
      <c r="A213" s="29"/>
      <c r="B213" s="19" t="s">
        <v>552</v>
      </c>
      <c r="C213" s="63" t="s">
        <v>503</v>
      </c>
      <c r="D213" s="9" t="s">
        <v>255</v>
      </c>
      <c r="E213" s="18" t="s">
        <v>37</v>
      </c>
      <c r="F213" s="156">
        <v>2.5</v>
      </c>
      <c r="G213" s="41">
        <v>60.2</v>
      </c>
      <c r="H213" s="41">
        <f t="shared" si="46"/>
        <v>76.150000000000006</v>
      </c>
      <c r="I213" s="17">
        <f t="shared" si="47"/>
        <v>190.38</v>
      </c>
      <c r="J213" s="208">
        <f t="shared" si="48"/>
        <v>5.6999999999999998E-4</v>
      </c>
    </row>
    <row r="214" spans="1:10" s="31" customFormat="1" x14ac:dyDescent="0.2">
      <c r="A214" s="29"/>
      <c r="B214" s="19"/>
      <c r="C214" s="128" t="s">
        <v>326</v>
      </c>
      <c r="D214" s="129" t="s">
        <v>156</v>
      </c>
      <c r="E214" s="18"/>
      <c r="F214" s="95"/>
      <c r="G214" s="252"/>
      <c r="H214" s="41"/>
      <c r="I214" s="17"/>
      <c r="J214" s="208"/>
    </row>
    <row r="215" spans="1:10" s="31" customFormat="1" ht="38.25" x14ac:dyDescent="0.2">
      <c r="A215" s="29"/>
      <c r="B215" s="19">
        <v>96486</v>
      </c>
      <c r="C215" s="63" t="s">
        <v>327</v>
      </c>
      <c r="D215" s="9" t="s">
        <v>553</v>
      </c>
      <c r="E215" s="18" t="s">
        <v>34</v>
      </c>
      <c r="F215" s="156">
        <v>8.18</v>
      </c>
      <c r="G215" s="41">
        <v>55.28</v>
      </c>
      <c r="H215" s="41">
        <f t="shared" si="46"/>
        <v>69.92</v>
      </c>
      <c r="I215" s="17">
        <f>F215*H215</f>
        <v>571.95000000000005</v>
      </c>
      <c r="J215" s="208">
        <f>I215/$I$355</f>
        <v>1.6999999999999999E-3</v>
      </c>
    </row>
    <row r="216" spans="1:10" s="31" customFormat="1" ht="25.5" x14ac:dyDescent="0.2">
      <c r="A216" s="29"/>
      <c r="B216" s="19">
        <v>96121</v>
      </c>
      <c r="C216" s="63" t="s">
        <v>328</v>
      </c>
      <c r="D216" s="9" t="s">
        <v>97</v>
      </c>
      <c r="E216" s="18" t="s">
        <v>37</v>
      </c>
      <c r="F216" s="156">
        <v>17.8</v>
      </c>
      <c r="G216" s="41">
        <v>7.46</v>
      </c>
      <c r="H216" s="41">
        <f t="shared" si="46"/>
        <v>9.43</v>
      </c>
      <c r="I216" s="17">
        <f>F216*H216</f>
        <v>167.85</v>
      </c>
      <c r="J216" s="208">
        <f>I216/$I$355</f>
        <v>5.0000000000000001E-4</v>
      </c>
    </row>
    <row r="217" spans="1:10" s="31" customFormat="1" x14ac:dyDescent="0.2">
      <c r="A217" s="29"/>
      <c r="B217" s="19"/>
      <c r="C217" s="133"/>
      <c r="D217" s="267" t="s">
        <v>236</v>
      </c>
      <c r="E217" s="267"/>
      <c r="F217" s="267"/>
      <c r="G217" s="267"/>
      <c r="H217" s="268"/>
      <c r="I217" s="164">
        <f>SUM(I200:I216)</f>
        <v>5629.56</v>
      </c>
      <c r="J217" s="50"/>
    </row>
    <row r="218" spans="1:10" s="31" customFormat="1" x14ac:dyDescent="0.2">
      <c r="A218" s="29"/>
      <c r="B218" s="19"/>
      <c r="C218" s="274" t="s">
        <v>241</v>
      </c>
      <c r="D218" s="274"/>
      <c r="E218" s="274"/>
      <c r="F218" s="274"/>
      <c r="G218" s="274"/>
      <c r="H218" s="275"/>
      <c r="I218" s="76">
        <f>SUM(I60,I84,I114,I144,I171,I198,I217)</f>
        <v>90828.34</v>
      </c>
      <c r="J218" s="207">
        <f>I218/$I$355</f>
        <v>0.2697</v>
      </c>
    </row>
    <row r="219" spans="1:10" s="31" customFormat="1" ht="13.5" thickBot="1" x14ac:dyDescent="0.25">
      <c r="A219" s="29"/>
      <c r="B219" s="19"/>
      <c r="C219" s="135"/>
      <c r="D219" s="119"/>
      <c r="E219" s="119"/>
      <c r="F219" s="119"/>
      <c r="G219" s="119"/>
      <c r="H219" s="119"/>
      <c r="I219" s="160"/>
      <c r="J219" s="123"/>
    </row>
    <row r="220" spans="1:10" s="31" customFormat="1" ht="13.5" thickBot="1" x14ac:dyDescent="0.25">
      <c r="A220" s="29"/>
      <c r="B220" s="19"/>
      <c r="C220" s="72" t="s">
        <v>12</v>
      </c>
      <c r="D220" s="263" t="s">
        <v>339</v>
      </c>
      <c r="E220" s="264"/>
      <c r="F220" s="264"/>
      <c r="G220" s="264"/>
      <c r="H220" s="264"/>
      <c r="I220" s="265"/>
      <c r="J220" s="52"/>
    </row>
    <row r="221" spans="1:10" s="31" customFormat="1" ht="25.5" x14ac:dyDescent="0.2">
      <c r="A221" s="29"/>
      <c r="B221" s="19">
        <v>87879</v>
      </c>
      <c r="C221" s="64" t="s">
        <v>114</v>
      </c>
      <c r="D221" s="8" t="s">
        <v>43</v>
      </c>
      <c r="E221" s="16" t="s">
        <v>34</v>
      </c>
      <c r="F221" s="156">
        <v>407.91</v>
      </c>
      <c r="G221" s="41">
        <v>2.34</v>
      </c>
      <c r="H221" s="41">
        <f>TRUNC((G221*(1+$I$6)),2)</f>
        <v>2.96</v>
      </c>
      <c r="I221" s="17">
        <f t="shared" ref="I221:I230" si="49">F221*H221</f>
        <v>1207.4100000000001</v>
      </c>
      <c r="J221" s="208">
        <f t="shared" ref="J221:J231" si="50">I221/$I$355</f>
        <v>3.5899999999999999E-3</v>
      </c>
    </row>
    <row r="222" spans="1:10" s="31" customFormat="1" ht="25.5" x14ac:dyDescent="0.2">
      <c r="A222" s="29"/>
      <c r="B222" s="19">
        <v>87775</v>
      </c>
      <c r="C222" s="64" t="s">
        <v>73</v>
      </c>
      <c r="D222" s="7" t="s">
        <v>46</v>
      </c>
      <c r="E222" s="16" t="s">
        <v>34</v>
      </c>
      <c r="F222" s="156">
        <v>407.91</v>
      </c>
      <c r="G222" s="41">
        <v>32.119999999999997</v>
      </c>
      <c r="H222" s="41">
        <f t="shared" ref="H222:H230" si="51">TRUNC((G222*(1+$I$6)),2)</f>
        <v>40.630000000000003</v>
      </c>
      <c r="I222" s="17">
        <f t="shared" si="49"/>
        <v>16573.38</v>
      </c>
      <c r="J222" s="208">
        <f t="shared" si="50"/>
        <v>4.9209999999999997E-2</v>
      </c>
    </row>
    <row r="223" spans="1:10" s="31" customFormat="1" ht="25.5" x14ac:dyDescent="0.2">
      <c r="A223" s="29"/>
      <c r="B223" s="19">
        <v>88485</v>
      </c>
      <c r="C223" s="64" t="s">
        <v>332</v>
      </c>
      <c r="D223" s="100" t="s">
        <v>94</v>
      </c>
      <c r="E223" s="18" t="s">
        <v>34</v>
      </c>
      <c r="F223" s="156">
        <v>327.91</v>
      </c>
      <c r="G223" s="41">
        <v>1.42</v>
      </c>
      <c r="H223" s="41">
        <f t="shared" si="51"/>
        <v>1.79</v>
      </c>
      <c r="I223" s="17">
        <f t="shared" si="49"/>
        <v>586.96</v>
      </c>
      <c r="J223" s="208">
        <f t="shared" si="50"/>
        <v>1.74E-3</v>
      </c>
    </row>
    <row r="224" spans="1:10" s="31" customFormat="1" ht="38.25" x14ac:dyDescent="0.2">
      <c r="A224" s="29"/>
      <c r="B224" s="159" t="s">
        <v>556</v>
      </c>
      <c r="C224" s="64" t="s">
        <v>333</v>
      </c>
      <c r="D224" s="9" t="s">
        <v>335</v>
      </c>
      <c r="E224" s="18" t="s">
        <v>34</v>
      </c>
      <c r="F224" s="156">
        <v>216.77</v>
      </c>
      <c r="G224" s="41">
        <v>16.43</v>
      </c>
      <c r="H224" s="41">
        <f t="shared" si="51"/>
        <v>20.78</v>
      </c>
      <c r="I224" s="17">
        <f t="shared" si="49"/>
        <v>4504.4799999999996</v>
      </c>
      <c r="J224" s="208">
        <f t="shared" si="50"/>
        <v>1.338E-2</v>
      </c>
    </row>
    <row r="225" spans="1:10" s="31" customFormat="1" ht="25.5" x14ac:dyDescent="0.2">
      <c r="A225" s="29"/>
      <c r="B225" s="19">
        <v>88489</v>
      </c>
      <c r="C225" s="64" t="s">
        <v>115</v>
      </c>
      <c r="D225" s="9" t="s">
        <v>373</v>
      </c>
      <c r="E225" s="18" t="s">
        <v>34</v>
      </c>
      <c r="F225" s="156">
        <v>327.91</v>
      </c>
      <c r="G225" s="41">
        <v>9.5399999999999991</v>
      </c>
      <c r="H225" s="41">
        <f t="shared" si="51"/>
        <v>12.06</v>
      </c>
      <c r="I225" s="94">
        <f t="shared" si="49"/>
        <v>3954.59</v>
      </c>
      <c r="J225" s="208">
        <f t="shared" si="50"/>
        <v>1.174E-2</v>
      </c>
    </row>
    <row r="226" spans="1:10" s="31" customFormat="1" ht="51" x14ac:dyDescent="0.2">
      <c r="A226" s="29"/>
      <c r="B226" s="19">
        <v>89170</v>
      </c>
      <c r="C226" s="64" t="s">
        <v>116</v>
      </c>
      <c r="D226" s="9" t="s">
        <v>334</v>
      </c>
      <c r="E226" s="18" t="s">
        <v>34</v>
      </c>
      <c r="F226" s="156">
        <v>80</v>
      </c>
      <c r="G226" s="247">
        <v>89.49</v>
      </c>
      <c r="H226" s="41">
        <f t="shared" si="51"/>
        <v>113.2</v>
      </c>
      <c r="I226" s="17">
        <f t="shared" si="49"/>
        <v>9056</v>
      </c>
      <c r="J226" s="208">
        <f t="shared" si="50"/>
        <v>2.6890000000000001E-2</v>
      </c>
    </row>
    <row r="227" spans="1:10" s="31" customFormat="1" ht="38.25" x14ac:dyDescent="0.2">
      <c r="A227" s="29"/>
      <c r="B227" s="19">
        <v>87881</v>
      </c>
      <c r="C227" s="64" t="s">
        <v>117</v>
      </c>
      <c r="D227" s="100" t="s">
        <v>336</v>
      </c>
      <c r="E227" s="18" t="s">
        <v>34</v>
      </c>
      <c r="F227" s="156">
        <v>20.7</v>
      </c>
      <c r="G227" s="41">
        <v>3.69</v>
      </c>
      <c r="H227" s="41">
        <f t="shared" si="51"/>
        <v>4.66</v>
      </c>
      <c r="I227" s="17">
        <f t="shared" si="49"/>
        <v>96.46</v>
      </c>
      <c r="J227" s="208">
        <f t="shared" si="50"/>
        <v>2.9E-4</v>
      </c>
    </row>
    <row r="228" spans="1:10" s="31" customFormat="1" ht="38.25" x14ac:dyDescent="0.2">
      <c r="A228" s="29"/>
      <c r="B228" s="19">
        <v>90407</v>
      </c>
      <c r="C228" s="64" t="s">
        <v>118</v>
      </c>
      <c r="D228" s="100" t="s">
        <v>337</v>
      </c>
      <c r="E228" s="18" t="s">
        <v>34</v>
      </c>
      <c r="F228" s="156">
        <v>20.7</v>
      </c>
      <c r="G228" s="41">
        <v>28.68</v>
      </c>
      <c r="H228" s="41">
        <f t="shared" si="51"/>
        <v>36.28</v>
      </c>
      <c r="I228" s="17">
        <f t="shared" si="49"/>
        <v>751</v>
      </c>
      <c r="J228" s="208">
        <f t="shared" si="50"/>
        <v>2.2300000000000002E-3</v>
      </c>
    </row>
    <row r="229" spans="1:10" s="31" customFormat="1" ht="25.5" x14ac:dyDescent="0.2">
      <c r="A229" s="29"/>
      <c r="B229" s="19">
        <v>88482</v>
      </c>
      <c r="C229" s="64" t="s">
        <v>341</v>
      </c>
      <c r="D229" s="100" t="s">
        <v>338</v>
      </c>
      <c r="E229" s="18" t="s">
        <v>34</v>
      </c>
      <c r="F229" s="156">
        <v>20.7</v>
      </c>
      <c r="G229" s="41">
        <v>1.66</v>
      </c>
      <c r="H229" s="41">
        <f t="shared" si="51"/>
        <v>2.09</v>
      </c>
      <c r="I229" s="17">
        <f t="shared" si="49"/>
        <v>43.26</v>
      </c>
      <c r="J229" s="208">
        <f t="shared" si="50"/>
        <v>1.2999999999999999E-4</v>
      </c>
    </row>
    <row r="230" spans="1:10" s="31" customFormat="1" ht="25.5" x14ac:dyDescent="0.2">
      <c r="A230" s="29"/>
      <c r="B230" s="19">
        <v>88488</v>
      </c>
      <c r="C230" s="64" t="s">
        <v>119</v>
      </c>
      <c r="D230" s="100" t="s">
        <v>340</v>
      </c>
      <c r="E230" s="18" t="s">
        <v>34</v>
      </c>
      <c r="F230" s="156">
        <v>20.7</v>
      </c>
      <c r="G230" s="41">
        <v>10.65</v>
      </c>
      <c r="H230" s="41">
        <f t="shared" si="51"/>
        <v>13.47</v>
      </c>
      <c r="I230" s="17">
        <f t="shared" si="49"/>
        <v>278.83</v>
      </c>
      <c r="J230" s="208">
        <f t="shared" si="50"/>
        <v>8.3000000000000001E-4</v>
      </c>
    </row>
    <row r="231" spans="1:10" s="31" customFormat="1" x14ac:dyDescent="0.2">
      <c r="A231" s="29"/>
      <c r="B231" s="19"/>
      <c r="C231" s="274" t="s">
        <v>64</v>
      </c>
      <c r="D231" s="274"/>
      <c r="E231" s="274"/>
      <c r="F231" s="274"/>
      <c r="G231" s="274"/>
      <c r="H231" s="275"/>
      <c r="I231" s="76">
        <f>SUM(I221:I230)</f>
        <v>37052.370000000003</v>
      </c>
      <c r="J231" s="207">
        <f t="shared" si="50"/>
        <v>0.11002000000000001</v>
      </c>
    </row>
    <row r="232" spans="1:10" s="31" customFormat="1" ht="13.5" thickBot="1" x14ac:dyDescent="0.25">
      <c r="A232" s="29"/>
      <c r="B232" s="19"/>
      <c r="C232" s="135"/>
      <c r="D232" s="119"/>
      <c r="E232" s="119"/>
      <c r="F232" s="119"/>
      <c r="G232" s="119"/>
      <c r="H232" s="119"/>
      <c r="I232" s="160"/>
      <c r="J232" s="123"/>
    </row>
    <row r="233" spans="1:10" s="31" customFormat="1" ht="13.5" thickBot="1" x14ac:dyDescent="0.25">
      <c r="A233" s="29"/>
      <c r="B233" s="19"/>
      <c r="C233" s="72" t="s">
        <v>13</v>
      </c>
      <c r="D233" s="263" t="s">
        <v>237</v>
      </c>
      <c r="E233" s="264"/>
      <c r="F233" s="264"/>
      <c r="G233" s="264"/>
      <c r="H233" s="264"/>
      <c r="I233" s="265"/>
      <c r="J233" s="52"/>
    </row>
    <row r="234" spans="1:10" s="31" customFormat="1" ht="25.5" x14ac:dyDescent="0.2">
      <c r="A234" s="29"/>
      <c r="B234" s="19">
        <v>92616</v>
      </c>
      <c r="C234" s="63" t="s">
        <v>74</v>
      </c>
      <c r="D234" s="9" t="s">
        <v>546</v>
      </c>
      <c r="E234" s="18" t="s">
        <v>66</v>
      </c>
      <c r="F234" s="156">
        <v>5</v>
      </c>
      <c r="G234" s="41">
        <v>1634.82</v>
      </c>
      <c r="H234" s="41">
        <f t="shared" ref="H234:H240" si="52">TRUNC((G234*(1+$I$6)),2)</f>
        <v>2068.04</v>
      </c>
      <c r="I234" s="17">
        <f t="shared" ref="I234:I240" si="53">F234*H234</f>
        <v>10340.200000000001</v>
      </c>
      <c r="J234" s="208">
        <f t="shared" ref="J234:J241" si="54">I234/$I$355</f>
        <v>3.0700000000000002E-2</v>
      </c>
    </row>
    <row r="235" spans="1:10" s="31" customFormat="1" ht="38.25" x14ac:dyDescent="0.2">
      <c r="A235" s="29"/>
      <c r="B235" s="19">
        <v>92580</v>
      </c>
      <c r="C235" s="63" t="s">
        <v>75</v>
      </c>
      <c r="D235" s="9" t="s">
        <v>522</v>
      </c>
      <c r="E235" s="18" t="s">
        <v>34</v>
      </c>
      <c r="F235" s="156">
        <v>163.22999999999999</v>
      </c>
      <c r="G235" s="41">
        <v>44.16</v>
      </c>
      <c r="H235" s="41">
        <f t="shared" si="52"/>
        <v>55.86</v>
      </c>
      <c r="I235" s="17">
        <f t="shared" si="53"/>
        <v>9118.0300000000007</v>
      </c>
      <c r="J235" s="208">
        <f t="shared" si="54"/>
        <v>2.707E-2</v>
      </c>
    </row>
    <row r="236" spans="1:10" s="31" customFormat="1" ht="76.5" x14ac:dyDescent="0.2">
      <c r="A236" s="29"/>
      <c r="B236" s="159">
        <v>94216</v>
      </c>
      <c r="C236" s="63" t="s">
        <v>76</v>
      </c>
      <c r="D236" s="9" t="s">
        <v>329</v>
      </c>
      <c r="E236" s="18" t="s">
        <v>34</v>
      </c>
      <c r="F236" s="156">
        <v>163.22999999999999</v>
      </c>
      <c r="G236" s="41">
        <v>174.74</v>
      </c>
      <c r="H236" s="41">
        <f t="shared" si="52"/>
        <v>221.04</v>
      </c>
      <c r="I236" s="17">
        <f t="shared" si="53"/>
        <v>36080.36</v>
      </c>
      <c r="J236" s="208">
        <f t="shared" si="54"/>
        <v>0.10714</v>
      </c>
    </row>
    <row r="237" spans="1:10" s="31" customFormat="1" ht="25.5" x14ac:dyDescent="0.2">
      <c r="A237" s="29"/>
      <c r="B237" s="19">
        <v>94231</v>
      </c>
      <c r="C237" s="63" t="s">
        <v>120</v>
      </c>
      <c r="D237" s="9" t="s">
        <v>88</v>
      </c>
      <c r="E237" s="18" t="s">
        <v>37</v>
      </c>
      <c r="F237" s="156">
        <v>41.6</v>
      </c>
      <c r="G237" s="41">
        <v>40.19</v>
      </c>
      <c r="H237" s="41">
        <f t="shared" si="52"/>
        <v>50.84</v>
      </c>
      <c r="I237" s="17">
        <f t="shared" si="53"/>
        <v>2114.94</v>
      </c>
      <c r="J237" s="208">
        <f t="shared" si="54"/>
        <v>6.28E-3</v>
      </c>
    </row>
    <row r="238" spans="1:10" s="31" customFormat="1" ht="25.5" x14ac:dyDescent="0.2">
      <c r="A238" s="29"/>
      <c r="B238" s="19">
        <v>94231</v>
      </c>
      <c r="C238" s="63" t="s">
        <v>121</v>
      </c>
      <c r="D238" s="9" t="s">
        <v>331</v>
      </c>
      <c r="E238" s="18" t="s">
        <v>37</v>
      </c>
      <c r="F238" s="156">
        <v>60.75</v>
      </c>
      <c r="G238" s="41">
        <v>40.19</v>
      </c>
      <c r="H238" s="41">
        <f t="shared" si="52"/>
        <v>50.84</v>
      </c>
      <c r="I238" s="17">
        <f t="shared" si="53"/>
        <v>3088.53</v>
      </c>
      <c r="J238" s="208">
        <f t="shared" si="54"/>
        <v>9.1699999999999993E-3</v>
      </c>
    </row>
    <row r="239" spans="1:10" s="31" customFormat="1" ht="38.25" x14ac:dyDescent="0.2">
      <c r="A239" s="29"/>
      <c r="B239" s="19">
        <v>94231</v>
      </c>
      <c r="C239" s="63" t="s">
        <v>330</v>
      </c>
      <c r="D239" s="9" t="s">
        <v>98</v>
      </c>
      <c r="E239" s="18" t="s">
        <v>37</v>
      </c>
      <c r="F239" s="156">
        <v>19.350000000000001</v>
      </c>
      <c r="G239" s="41">
        <v>51.2</v>
      </c>
      <c r="H239" s="41">
        <f t="shared" si="52"/>
        <v>64.760000000000005</v>
      </c>
      <c r="I239" s="17">
        <f t="shared" si="53"/>
        <v>1253.1099999999999</v>
      </c>
      <c r="J239" s="208">
        <f t="shared" si="54"/>
        <v>3.7200000000000002E-3</v>
      </c>
    </row>
    <row r="240" spans="1:10" s="31" customFormat="1" ht="38.25" x14ac:dyDescent="0.2">
      <c r="A240" s="29"/>
      <c r="B240" s="19">
        <v>89576</v>
      </c>
      <c r="C240" s="63" t="s">
        <v>521</v>
      </c>
      <c r="D240" s="9" t="s">
        <v>411</v>
      </c>
      <c r="E240" s="18" t="s">
        <v>37</v>
      </c>
      <c r="F240" s="156">
        <v>25</v>
      </c>
      <c r="G240" s="41">
        <v>19</v>
      </c>
      <c r="H240" s="41">
        <f t="shared" si="52"/>
        <v>24.03</v>
      </c>
      <c r="I240" s="17">
        <f t="shared" si="53"/>
        <v>600.75</v>
      </c>
      <c r="J240" s="208">
        <f t="shared" si="54"/>
        <v>1.7799999999999999E-3</v>
      </c>
    </row>
    <row r="241" spans="1:10" s="31" customFormat="1" x14ac:dyDescent="0.2">
      <c r="A241" s="29"/>
      <c r="B241" s="19"/>
      <c r="C241" s="101"/>
      <c r="D241" s="102"/>
      <c r="E241" s="102"/>
      <c r="F241" s="131"/>
      <c r="G241" s="132"/>
      <c r="H241" s="101" t="s">
        <v>78</v>
      </c>
      <c r="I241" s="76">
        <f>SUM(I234:I240)</f>
        <v>62595.92</v>
      </c>
      <c r="J241" s="207">
        <f t="shared" si="54"/>
        <v>0.18587000000000001</v>
      </c>
    </row>
    <row r="242" spans="1:10" s="31" customFormat="1" ht="13.5" thickBot="1" x14ac:dyDescent="0.25">
      <c r="A242" s="29"/>
      <c r="B242" s="19"/>
      <c r="C242" s="119"/>
      <c r="D242" s="119"/>
      <c r="E242" s="119"/>
      <c r="F242" s="154"/>
      <c r="G242" s="155"/>
      <c r="H242" s="119"/>
      <c r="I242" s="160"/>
      <c r="J242" s="123"/>
    </row>
    <row r="243" spans="1:10" s="31" customFormat="1" ht="13.5" thickBot="1" x14ac:dyDescent="0.25">
      <c r="A243" s="29"/>
      <c r="B243" s="19"/>
      <c r="C243" s="72" t="s">
        <v>14</v>
      </c>
      <c r="D243" s="263" t="s">
        <v>57</v>
      </c>
      <c r="E243" s="264"/>
      <c r="F243" s="264"/>
      <c r="G243" s="264"/>
      <c r="H243" s="264"/>
      <c r="I243" s="265"/>
      <c r="J243" s="52"/>
    </row>
    <row r="244" spans="1:10" s="31" customFormat="1" x14ac:dyDescent="0.2">
      <c r="A244" s="29"/>
      <c r="B244" s="19"/>
      <c r="C244" s="128" t="s">
        <v>122</v>
      </c>
      <c r="D244" s="67" t="s">
        <v>67</v>
      </c>
      <c r="E244" s="68"/>
      <c r="F244" s="104"/>
      <c r="G244" s="111"/>
      <c r="H244" s="69"/>
      <c r="I244" s="70"/>
      <c r="J244" s="209"/>
    </row>
    <row r="245" spans="1:10" s="31" customFormat="1" ht="38.25" x14ac:dyDescent="0.2">
      <c r="A245" s="29"/>
      <c r="B245" s="19">
        <v>101498</v>
      </c>
      <c r="C245" s="63" t="s">
        <v>342</v>
      </c>
      <c r="D245" s="256" t="s">
        <v>557</v>
      </c>
      <c r="E245" s="18" t="s">
        <v>66</v>
      </c>
      <c r="F245" s="75">
        <v>1</v>
      </c>
      <c r="G245" s="41">
        <v>1175.73</v>
      </c>
      <c r="H245" s="41">
        <f t="shared" ref="H245:H252" si="55">TRUNC((G245*(1+$I$6)),2)</f>
        <v>1487.29</v>
      </c>
      <c r="I245" s="17">
        <f t="shared" ref="I245:I250" si="56">SUM(F245*H245)</f>
        <v>1487.29</v>
      </c>
      <c r="J245" s="208">
        <f t="shared" ref="J245:J252" si="57">I245/$I$355</f>
        <v>4.4200000000000003E-3</v>
      </c>
    </row>
    <row r="246" spans="1:10" s="31" customFormat="1" x14ac:dyDescent="0.2">
      <c r="A246" s="29"/>
      <c r="B246" s="19">
        <v>5038</v>
      </c>
      <c r="C246" s="63" t="s">
        <v>343</v>
      </c>
      <c r="D246" s="256" t="s">
        <v>536</v>
      </c>
      <c r="E246" s="18" t="s">
        <v>66</v>
      </c>
      <c r="F246" s="75">
        <v>1</v>
      </c>
      <c r="G246" s="41">
        <v>665.82</v>
      </c>
      <c r="H246" s="41">
        <f t="shared" si="55"/>
        <v>842.26</v>
      </c>
      <c r="I246" s="17">
        <f t="shared" si="56"/>
        <v>842.26</v>
      </c>
      <c r="J246" s="208">
        <f t="shared" si="57"/>
        <v>2.5000000000000001E-3</v>
      </c>
    </row>
    <row r="247" spans="1:10" s="31" customFormat="1" ht="51" x14ac:dyDescent="0.2">
      <c r="A247" s="29"/>
      <c r="B247" s="19">
        <v>101875</v>
      </c>
      <c r="C247" s="63" t="s">
        <v>344</v>
      </c>
      <c r="D247" s="9" t="s">
        <v>433</v>
      </c>
      <c r="E247" s="18" t="s">
        <v>66</v>
      </c>
      <c r="F247" s="75">
        <v>1</v>
      </c>
      <c r="G247" s="41">
        <v>356.04</v>
      </c>
      <c r="H247" s="41">
        <f t="shared" si="55"/>
        <v>450.39</v>
      </c>
      <c r="I247" s="17">
        <f t="shared" si="56"/>
        <v>450.39</v>
      </c>
      <c r="J247" s="208">
        <f t="shared" si="57"/>
        <v>1.34E-3</v>
      </c>
    </row>
    <row r="248" spans="1:10" s="31" customFormat="1" ht="25.5" x14ac:dyDescent="0.2">
      <c r="A248" s="29"/>
      <c r="B248" s="19">
        <v>93655</v>
      </c>
      <c r="C248" s="63" t="s">
        <v>345</v>
      </c>
      <c r="D248" s="9" t="s">
        <v>89</v>
      </c>
      <c r="E248" s="18" t="s">
        <v>66</v>
      </c>
      <c r="F248" s="75">
        <v>1</v>
      </c>
      <c r="G248" s="41">
        <v>9.06</v>
      </c>
      <c r="H248" s="41">
        <f t="shared" si="55"/>
        <v>11.46</v>
      </c>
      <c r="I248" s="17">
        <f t="shared" si="56"/>
        <v>11.46</v>
      </c>
      <c r="J248" s="208">
        <f t="shared" si="57"/>
        <v>3.0000000000000001E-5</v>
      </c>
    </row>
    <row r="249" spans="1:10" s="31" customFormat="1" ht="25.5" x14ac:dyDescent="0.2">
      <c r="A249" s="29"/>
      <c r="B249" s="19">
        <v>93656</v>
      </c>
      <c r="C249" s="63" t="s">
        <v>346</v>
      </c>
      <c r="D249" s="9" t="s">
        <v>90</v>
      </c>
      <c r="E249" s="18" t="s">
        <v>66</v>
      </c>
      <c r="F249" s="75">
        <v>1</v>
      </c>
      <c r="G249" s="41">
        <v>9.06</v>
      </c>
      <c r="H249" s="41">
        <f t="shared" si="55"/>
        <v>11.46</v>
      </c>
      <c r="I249" s="17">
        <f t="shared" si="56"/>
        <v>11.46</v>
      </c>
      <c r="J249" s="208">
        <f t="shared" si="57"/>
        <v>3.0000000000000001E-5</v>
      </c>
    </row>
    <row r="250" spans="1:10" s="31" customFormat="1" ht="25.5" x14ac:dyDescent="0.2">
      <c r="A250" s="29"/>
      <c r="B250" s="19">
        <v>93660</v>
      </c>
      <c r="C250" s="63" t="s">
        <v>347</v>
      </c>
      <c r="D250" s="9" t="s">
        <v>91</v>
      </c>
      <c r="E250" s="18" t="s">
        <v>66</v>
      </c>
      <c r="F250" s="75">
        <v>2</v>
      </c>
      <c r="G250" s="41">
        <v>38.43</v>
      </c>
      <c r="H250" s="41">
        <f t="shared" si="55"/>
        <v>48.61</v>
      </c>
      <c r="I250" s="17">
        <f t="shared" si="56"/>
        <v>97.22</v>
      </c>
      <c r="J250" s="208">
        <f t="shared" si="57"/>
        <v>2.9E-4</v>
      </c>
    </row>
    <row r="251" spans="1:10" s="31" customFormat="1" ht="25.5" x14ac:dyDescent="0.2">
      <c r="A251" s="29"/>
      <c r="B251" s="19">
        <v>93661</v>
      </c>
      <c r="C251" s="63" t="s">
        <v>537</v>
      </c>
      <c r="D251" s="9" t="s">
        <v>92</v>
      </c>
      <c r="E251" s="18" t="s">
        <v>66</v>
      </c>
      <c r="F251" s="75">
        <v>3</v>
      </c>
      <c r="G251" s="41">
        <v>39.270000000000003</v>
      </c>
      <c r="H251" s="41">
        <f t="shared" si="55"/>
        <v>49.67</v>
      </c>
      <c r="I251" s="17">
        <f>F251*H251</f>
        <v>149.01</v>
      </c>
      <c r="J251" s="208">
        <f t="shared" si="57"/>
        <v>4.4000000000000002E-4</v>
      </c>
    </row>
    <row r="252" spans="1:10" s="31" customFormat="1" ht="25.5" x14ac:dyDescent="0.2">
      <c r="A252" s="29"/>
      <c r="B252" s="19">
        <v>93664</v>
      </c>
      <c r="C252" s="63" t="s">
        <v>538</v>
      </c>
      <c r="D252" s="9" t="s">
        <v>93</v>
      </c>
      <c r="E252" s="18" t="s">
        <v>66</v>
      </c>
      <c r="F252" s="75">
        <v>2</v>
      </c>
      <c r="G252" s="41">
        <v>42.81</v>
      </c>
      <c r="H252" s="41">
        <f t="shared" si="55"/>
        <v>54.15</v>
      </c>
      <c r="I252" s="17">
        <f>F252*H252</f>
        <v>108.3</v>
      </c>
      <c r="J252" s="208">
        <f t="shared" si="57"/>
        <v>3.2000000000000003E-4</v>
      </c>
    </row>
    <row r="253" spans="1:10" s="31" customFormat="1" x14ac:dyDescent="0.2">
      <c r="A253" s="29"/>
      <c r="B253" s="19"/>
      <c r="C253" s="133"/>
      <c r="D253" s="267" t="s">
        <v>348</v>
      </c>
      <c r="E253" s="267"/>
      <c r="F253" s="267"/>
      <c r="G253" s="267"/>
      <c r="H253" s="268"/>
      <c r="I253" s="164">
        <f>SUM(I245:I252)</f>
        <v>3157.39</v>
      </c>
      <c r="J253" s="209"/>
    </row>
    <row r="254" spans="1:10" s="31" customFormat="1" x14ac:dyDescent="0.2">
      <c r="A254" s="29"/>
      <c r="B254" s="19"/>
      <c r="C254" s="73" t="s">
        <v>77</v>
      </c>
      <c r="D254" s="67" t="s">
        <v>68</v>
      </c>
      <c r="E254" s="68"/>
      <c r="F254" s="104"/>
      <c r="G254" s="111"/>
      <c r="H254" s="69"/>
      <c r="I254" s="70"/>
      <c r="J254" s="209"/>
    </row>
    <row r="255" spans="1:10" s="31" customFormat="1" ht="51" x14ac:dyDescent="0.2">
      <c r="A255" s="29"/>
      <c r="B255" s="19">
        <v>93145</v>
      </c>
      <c r="C255" s="63" t="s">
        <v>349</v>
      </c>
      <c r="D255" s="13" t="s">
        <v>448</v>
      </c>
      <c r="E255" s="18" t="s">
        <v>35</v>
      </c>
      <c r="F255" s="156">
        <v>6</v>
      </c>
      <c r="G255" s="41">
        <v>146.46</v>
      </c>
      <c r="H255" s="41">
        <f t="shared" ref="H255:H265" si="58">TRUNC((G255*(1+$I$6)),2)</f>
        <v>185.27</v>
      </c>
      <c r="I255" s="17">
        <f t="shared" ref="I255:I265" si="59">F255*H255</f>
        <v>1111.6199999999999</v>
      </c>
      <c r="J255" s="208">
        <f t="shared" ref="J255:J265" si="60">I255/$I$355</f>
        <v>3.3E-3</v>
      </c>
    </row>
    <row r="256" spans="1:10" s="31" customFormat="1" ht="51" x14ac:dyDescent="0.2">
      <c r="A256" s="29"/>
      <c r="B256" s="19">
        <v>93140</v>
      </c>
      <c r="C256" s="63" t="s">
        <v>350</v>
      </c>
      <c r="D256" s="9" t="s">
        <v>449</v>
      </c>
      <c r="E256" s="18" t="s">
        <v>35</v>
      </c>
      <c r="F256" s="156">
        <v>2</v>
      </c>
      <c r="G256" s="41">
        <v>131.66999999999999</v>
      </c>
      <c r="H256" s="41">
        <f t="shared" si="58"/>
        <v>166.56</v>
      </c>
      <c r="I256" s="17">
        <f t="shared" si="59"/>
        <v>333.12</v>
      </c>
      <c r="J256" s="208">
        <f t="shared" si="60"/>
        <v>9.8999999999999999E-4</v>
      </c>
    </row>
    <row r="257" spans="1:10" s="31" customFormat="1" ht="38.25" x14ac:dyDescent="0.2">
      <c r="A257" s="29"/>
      <c r="B257" s="19">
        <v>93138</v>
      </c>
      <c r="C257" s="63" t="s">
        <v>351</v>
      </c>
      <c r="D257" s="9" t="s">
        <v>450</v>
      </c>
      <c r="E257" s="18" t="s">
        <v>35</v>
      </c>
      <c r="F257" s="156">
        <v>2</v>
      </c>
      <c r="G257" s="41">
        <v>108.87</v>
      </c>
      <c r="H257" s="41">
        <f t="shared" si="58"/>
        <v>137.72</v>
      </c>
      <c r="I257" s="17">
        <f t="shared" si="59"/>
        <v>275.44</v>
      </c>
      <c r="J257" s="208">
        <f t="shared" si="60"/>
        <v>8.1999999999999998E-4</v>
      </c>
    </row>
    <row r="258" spans="1:10" s="31" customFormat="1" ht="25.5" x14ac:dyDescent="0.2">
      <c r="A258" s="29"/>
      <c r="B258" s="19">
        <v>93128</v>
      </c>
      <c r="C258" s="63" t="s">
        <v>352</v>
      </c>
      <c r="D258" s="9" t="s">
        <v>451</v>
      </c>
      <c r="E258" s="18" t="s">
        <v>35</v>
      </c>
      <c r="F258" s="156">
        <v>10</v>
      </c>
      <c r="G258" s="41">
        <v>96.29</v>
      </c>
      <c r="H258" s="41">
        <f t="shared" si="58"/>
        <v>121.8</v>
      </c>
      <c r="I258" s="17">
        <f t="shared" si="59"/>
        <v>1218</v>
      </c>
      <c r="J258" s="208">
        <f t="shared" si="60"/>
        <v>3.62E-3</v>
      </c>
    </row>
    <row r="259" spans="1:10" s="31" customFormat="1" ht="38.25" x14ac:dyDescent="0.2">
      <c r="A259" s="29"/>
      <c r="B259" s="19">
        <v>93141</v>
      </c>
      <c r="C259" s="63" t="s">
        <v>353</v>
      </c>
      <c r="D259" s="9" t="s">
        <v>452</v>
      </c>
      <c r="E259" s="18" t="s">
        <v>35</v>
      </c>
      <c r="F259" s="156">
        <v>21</v>
      </c>
      <c r="G259" s="41">
        <v>119.48</v>
      </c>
      <c r="H259" s="41">
        <f t="shared" si="58"/>
        <v>151.13999999999999</v>
      </c>
      <c r="I259" s="17">
        <f t="shared" si="59"/>
        <v>3173.94</v>
      </c>
      <c r="J259" s="208">
        <f t="shared" si="60"/>
        <v>9.4199999999999996E-3</v>
      </c>
    </row>
    <row r="260" spans="1:10" s="31" customFormat="1" ht="38.25" x14ac:dyDescent="0.2">
      <c r="A260" s="29"/>
      <c r="B260" s="19">
        <v>93143</v>
      </c>
      <c r="C260" s="63" t="s">
        <v>354</v>
      </c>
      <c r="D260" s="9" t="s">
        <v>453</v>
      </c>
      <c r="E260" s="18" t="s">
        <v>35</v>
      </c>
      <c r="F260" s="156">
        <v>2</v>
      </c>
      <c r="G260" s="41">
        <v>120.98</v>
      </c>
      <c r="H260" s="41">
        <f t="shared" si="58"/>
        <v>153.03</v>
      </c>
      <c r="I260" s="17">
        <f t="shared" si="59"/>
        <v>306.06</v>
      </c>
      <c r="J260" s="208">
        <f t="shared" si="60"/>
        <v>9.1E-4</v>
      </c>
    </row>
    <row r="261" spans="1:10" s="31" customFormat="1" ht="38.25" x14ac:dyDescent="0.2">
      <c r="A261" s="29"/>
      <c r="B261" s="19">
        <v>93143</v>
      </c>
      <c r="C261" s="63" t="s">
        <v>355</v>
      </c>
      <c r="D261" s="9" t="s">
        <v>454</v>
      </c>
      <c r="E261" s="18" t="s">
        <v>35</v>
      </c>
      <c r="F261" s="156">
        <v>3</v>
      </c>
      <c r="G261" s="41">
        <v>120.98</v>
      </c>
      <c r="H261" s="41">
        <f t="shared" si="58"/>
        <v>153.03</v>
      </c>
      <c r="I261" s="17">
        <f t="shared" si="59"/>
        <v>459.09</v>
      </c>
      <c r="J261" s="208">
        <f t="shared" si="60"/>
        <v>1.3600000000000001E-3</v>
      </c>
    </row>
    <row r="262" spans="1:10" s="31" customFormat="1" x14ac:dyDescent="0.2">
      <c r="A262" s="29"/>
      <c r="B262" s="19" t="s">
        <v>489</v>
      </c>
      <c r="C262" s="63" t="s">
        <v>356</v>
      </c>
      <c r="D262" s="9" t="s">
        <v>434</v>
      </c>
      <c r="E262" s="18" t="s">
        <v>35</v>
      </c>
      <c r="F262" s="156">
        <v>3</v>
      </c>
      <c r="G262" s="41">
        <v>185</v>
      </c>
      <c r="H262" s="41">
        <f t="shared" si="58"/>
        <v>234.02</v>
      </c>
      <c r="I262" s="17">
        <f t="shared" si="59"/>
        <v>702.06</v>
      </c>
      <c r="J262" s="208">
        <f t="shared" si="60"/>
        <v>2.0799999999999998E-3</v>
      </c>
    </row>
    <row r="263" spans="1:10" s="31" customFormat="1" ht="38.25" x14ac:dyDescent="0.2">
      <c r="A263" s="29"/>
      <c r="B263" s="19">
        <v>97585</v>
      </c>
      <c r="C263" s="63" t="s">
        <v>457</v>
      </c>
      <c r="D263" s="9" t="s">
        <v>455</v>
      </c>
      <c r="E263" s="18" t="s">
        <v>35</v>
      </c>
      <c r="F263" s="156">
        <v>10</v>
      </c>
      <c r="G263" s="41">
        <v>70.959999999999994</v>
      </c>
      <c r="H263" s="41">
        <f t="shared" si="58"/>
        <v>89.76</v>
      </c>
      <c r="I263" s="17">
        <f t="shared" si="59"/>
        <v>897.6</v>
      </c>
      <c r="J263" s="208">
        <f t="shared" si="60"/>
        <v>2.6700000000000001E-3</v>
      </c>
    </row>
    <row r="264" spans="1:10" s="31" customFormat="1" ht="38.25" x14ac:dyDescent="0.2">
      <c r="A264" s="29"/>
      <c r="B264" s="19">
        <v>97606</v>
      </c>
      <c r="C264" s="63" t="s">
        <v>458</v>
      </c>
      <c r="D264" s="9" t="s">
        <v>505</v>
      </c>
      <c r="E264" s="18" t="s">
        <v>35</v>
      </c>
      <c r="F264" s="156">
        <v>6</v>
      </c>
      <c r="G264" s="41">
        <v>59.75</v>
      </c>
      <c r="H264" s="41">
        <f t="shared" si="58"/>
        <v>75.58</v>
      </c>
      <c r="I264" s="17">
        <f t="shared" si="59"/>
        <v>453.48</v>
      </c>
      <c r="J264" s="208">
        <f t="shared" si="60"/>
        <v>1.3500000000000001E-3</v>
      </c>
    </row>
    <row r="265" spans="1:10" s="31" customFormat="1" ht="25.5" x14ac:dyDescent="0.2">
      <c r="A265" s="29"/>
      <c r="B265" s="19">
        <v>97610</v>
      </c>
      <c r="C265" s="63" t="s">
        <v>459</v>
      </c>
      <c r="D265" s="9" t="s">
        <v>456</v>
      </c>
      <c r="E265" s="18" t="s">
        <v>35</v>
      </c>
      <c r="F265" s="156">
        <v>12</v>
      </c>
      <c r="G265" s="41">
        <v>12.92</v>
      </c>
      <c r="H265" s="41">
        <f t="shared" si="58"/>
        <v>16.34</v>
      </c>
      <c r="I265" s="17">
        <f t="shared" si="59"/>
        <v>196.08</v>
      </c>
      <c r="J265" s="208">
        <f t="shared" si="60"/>
        <v>5.8E-4</v>
      </c>
    </row>
    <row r="266" spans="1:10" s="31" customFormat="1" x14ac:dyDescent="0.2">
      <c r="A266" s="29"/>
      <c r="B266" s="19"/>
      <c r="C266" s="133"/>
      <c r="D266" s="267" t="s">
        <v>357</v>
      </c>
      <c r="E266" s="267"/>
      <c r="F266" s="267"/>
      <c r="G266" s="267"/>
      <c r="H266" s="268"/>
      <c r="I266" s="164">
        <f>SUM(I255:I265)</f>
        <v>9126.49</v>
      </c>
      <c r="J266" s="47"/>
    </row>
    <row r="267" spans="1:10" s="31" customFormat="1" x14ac:dyDescent="0.2">
      <c r="A267" s="29"/>
      <c r="B267" s="19"/>
      <c r="C267" s="157"/>
      <c r="D267" s="158"/>
      <c r="E267" s="158"/>
      <c r="F267" s="131"/>
      <c r="G267" s="132"/>
      <c r="H267" s="157" t="s">
        <v>358</v>
      </c>
      <c r="I267" s="76">
        <f>SUM(I253,I266)</f>
        <v>12283.88</v>
      </c>
      <c r="J267" s="207">
        <f>I267/$I$355</f>
        <v>3.6479999999999999E-2</v>
      </c>
    </row>
    <row r="268" spans="1:10" s="31" customFormat="1" ht="13.5" thickBot="1" x14ac:dyDescent="0.25">
      <c r="A268" s="29"/>
      <c r="B268" s="19"/>
      <c r="C268" s="119"/>
      <c r="D268" s="119"/>
      <c r="E268" s="119"/>
      <c r="F268" s="154"/>
      <c r="G268" s="155"/>
      <c r="H268" s="119"/>
      <c r="I268" s="160"/>
      <c r="J268" s="123"/>
    </row>
    <row r="269" spans="1:10" s="91" customFormat="1" ht="12.75" customHeight="1" thickBot="1" x14ac:dyDescent="0.25">
      <c r="A269" s="29"/>
      <c r="B269" s="19"/>
      <c r="C269" s="72" t="s">
        <v>15</v>
      </c>
      <c r="D269" s="263" t="s">
        <v>407</v>
      </c>
      <c r="E269" s="264"/>
      <c r="F269" s="264"/>
      <c r="G269" s="264"/>
      <c r="H269" s="264"/>
      <c r="I269" s="265"/>
      <c r="J269" s="52"/>
    </row>
    <row r="270" spans="1:10" s="91" customFormat="1" ht="25.5" x14ac:dyDescent="0.2">
      <c r="A270" s="29"/>
      <c r="B270" s="19">
        <v>102607</v>
      </c>
      <c r="C270" s="71" t="s">
        <v>123</v>
      </c>
      <c r="D270" s="32" t="s">
        <v>506</v>
      </c>
      <c r="E270" s="11" t="s">
        <v>35</v>
      </c>
      <c r="F270" s="156">
        <v>1</v>
      </c>
      <c r="G270" s="41">
        <v>290.52999999999997</v>
      </c>
      <c r="H270" s="41">
        <f t="shared" ref="H270:H280" si="61">TRUNC((G270*(1+$I$6)),2)</f>
        <v>367.52</v>
      </c>
      <c r="I270" s="17">
        <f t="shared" ref="I270:I280" si="62">F270*H270</f>
        <v>367.52</v>
      </c>
      <c r="J270" s="208">
        <f t="shared" ref="J270:J281" si="63">I270/$I$355</f>
        <v>1.09E-3</v>
      </c>
    </row>
    <row r="271" spans="1:10" s="91" customFormat="1" ht="25.5" x14ac:dyDescent="0.2">
      <c r="A271" s="29"/>
      <c r="B271" s="19">
        <v>20209</v>
      </c>
      <c r="C271" s="71" t="s">
        <v>124</v>
      </c>
      <c r="D271" s="32" t="s">
        <v>507</v>
      </c>
      <c r="E271" s="11" t="s">
        <v>35</v>
      </c>
      <c r="F271" s="156">
        <v>12</v>
      </c>
      <c r="G271" s="41">
        <v>18.14</v>
      </c>
      <c r="H271" s="41">
        <f t="shared" si="61"/>
        <v>22.94</v>
      </c>
      <c r="I271" s="17">
        <f t="shared" si="62"/>
        <v>275.27999999999997</v>
      </c>
      <c r="J271" s="208">
        <f t="shared" si="63"/>
        <v>8.1999999999999998E-4</v>
      </c>
    </row>
    <row r="272" spans="1:10" s="91" customFormat="1" ht="38.25" x14ac:dyDescent="0.2">
      <c r="A272" s="29"/>
      <c r="B272" s="19">
        <v>3990</v>
      </c>
      <c r="C272" s="71" t="s">
        <v>361</v>
      </c>
      <c r="D272" s="32" t="s">
        <v>482</v>
      </c>
      <c r="E272" s="11" t="s">
        <v>37</v>
      </c>
      <c r="F272" s="156">
        <v>12</v>
      </c>
      <c r="G272" s="41">
        <v>15.27</v>
      </c>
      <c r="H272" s="41">
        <f t="shared" si="61"/>
        <v>19.309999999999999</v>
      </c>
      <c r="I272" s="17">
        <f t="shared" si="62"/>
        <v>231.72</v>
      </c>
      <c r="J272" s="208">
        <f t="shared" si="63"/>
        <v>6.8999999999999997E-4</v>
      </c>
    </row>
    <row r="273" spans="1:11" s="91" customFormat="1" ht="25.5" x14ac:dyDescent="0.2">
      <c r="A273" s="29"/>
      <c r="B273" s="19">
        <v>89352</v>
      </c>
      <c r="C273" s="71" t="s">
        <v>362</v>
      </c>
      <c r="D273" s="32" t="s">
        <v>400</v>
      </c>
      <c r="E273" s="11" t="s">
        <v>35</v>
      </c>
      <c r="F273" s="156">
        <v>2</v>
      </c>
      <c r="G273" s="41">
        <v>21.56</v>
      </c>
      <c r="H273" s="41">
        <f t="shared" si="61"/>
        <v>27.27</v>
      </c>
      <c r="I273" s="17">
        <f t="shared" si="62"/>
        <v>54.54</v>
      </c>
      <c r="J273" s="208">
        <f t="shared" si="63"/>
        <v>1.6000000000000001E-4</v>
      </c>
    </row>
    <row r="274" spans="1:11" s="91" customFormat="1" ht="25.5" x14ac:dyDescent="0.2">
      <c r="A274" s="29"/>
      <c r="B274" s="19">
        <v>89356</v>
      </c>
      <c r="C274" s="71" t="s">
        <v>401</v>
      </c>
      <c r="D274" s="32" t="s">
        <v>38</v>
      </c>
      <c r="E274" s="11" t="s">
        <v>37</v>
      </c>
      <c r="F274" s="156">
        <v>50</v>
      </c>
      <c r="G274" s="41">
        <v>12.88</v>
      </c>
      <c r="H274" s="41">
        <f t="shared" si="61"/>
        <v>16.29</v>
      </c>
      <c r="I274" s="17">
        <f t="shared" si="62"/>
        <v>814.5</v>
      </c>
      <c r="J274" s="208">
        <f t="shared" si="63"/>
        <v>2.4199999999999998E-3</v>
      </c>
    </row>
    <row r="275" spans="1:11" s="91" customFormat="1" ht="25.5" x14ac:dyDescent="0.2">
      <c r="A275" s="29"/>
      <c r="B275" s="19">
        <v>89357</v>
      </c>
      <c r="C275" s="71" t="s">
        <v>402</v>
      </c>
      <c r="D275" s="32" t="s">
        <v>405</v>
      </c>
      <c r="E275" s="11" t="s">
        <v>37</v>
      </c>
      <c r="F275" s="156">
        <v>12</v>
      </c>
      <c r="G275" s="41">
        <v>18.739999999999998</v>
      </c>
      <c r="H275" s="41">
        <f t="shared" si="61"/>
        <v>23.7</v>
      </c>
      <c r="I275" s="17">
        <f t="shared" si="62"/>
        <v>284.39999999999998</v>
      </c>
      <c r="J275" s="208">
        <f t="shared" si="63"/>
        <v>8.4000000000000003E-4</v>
      </c>
    </row>
    <row r="276" spans="1:11" s="91" customFormat="1" ht="38.25" x14ac:dyDescent="0.2">
      <c r="A276" s="29"/>
      <c r="B276" s="19">
        <v>89986</v>
      </c>
      <c r="C276" s="71" t="s">
        <v>403</v>
      </c>
      <c r="D276" s="32" t="s">
        <v>406</v>
      </c>
      <c r="E276" s="11" t="s">
        <v>35</v>
      </c>
      <c r="F276" s="156">
        <v>3</v>
      </c>
      <c r="G276" s="41">
        <v>44.28</v>
      </c>
      <c r="H276" s="41">
        <f t="shared" si="61"/>
        <v>56.01</v>
      </c>
      <c r="I276" s="17">
        <f t="shared" si="62"/>
        <v>168.03</v>
      </c>
      <c r="J276" s="208">
        <f t="shared" si="63"/>
        <v>5.0000000000000001E-4</v>
      </c>
    </row>
    <row r="277" spans="1:11" s="91" customFormat="1" ht="38.25" x14ac:dyDescent="0.2">
      <c r="A277" s="29"/>
      <c r="B277" s="19">
        <v>86912</v>
      </c>
      <c r="C277" s="71" t="s">
        <v>404</v>
      </c>
      <c r="D277" s="32" t="s">
        <v>508</v>
      </c>
      <c r="E277" s="11" t="s">
        <v>35</v>
      </c>
      <c r="F277" s="156">
        <v>1</v>
      </c>
      <c r="G277" s="41">
        <v>72.11</v>
      </c>
      <c r="H277" s="41">
        <f t="shared" si="61"/>
        <v>91.21</v>
      </c>
      <c r="I277" s="17">
        <f t="shared" si="62"/>
        <v>91.21</v>
      </c>
      <c r="J277" s="208">
        <f t="shared" si="63"/>
        <v>2.7E-4</v>
      </c>
    </row>
    <row r="278" spans="1:11" s="91" customFormat="1" ht="25.5" x14ac:dyDescent="0.2">
      <c r="A278" s="29"/>
      <c r="B278" s="19">
        <v>86914</v>
      </c>
      <c r="C278" s="71" t="s">
        <v>463</v>
      </c>
      <c r="D278" s="32" t="s">
        <v>408</v>
      </c>
      <c r="E278" s="11" t="s">
        <v>35</v>
      </c>
      <c r="F278" s="156">
        <v>1</v>
      </c>
      <c r="G278" s="41">
        <v>29.39</v>
      </c>
      <c r="H278" s="41">
        <f t="shared" si="61"/>
        <v>37.17</v>
      </c>
      <c r="I278" s="17">
        <f t="shared" si="62"/>
        <v>37.17</v>
      </c>
      <c r="J278" s="208">
        <f t="shared" si="63"/>
        <v>1.1E-4</v>
      </c>
    </row>
    <row r="279" spans="1:11" s="91" customFormat="1" x14ac:dyDescent="0.2">
      <c r="A279" s="29"/>
      <c r="B279" s="19"/>
      <c r="C279" s="71" t="s">
        <v>464</v>
      </c>
      <c r="D279" s="32" t="s">
        <v>431</v>
      </c>
      <c r="E279" s="11" t="s">
        <v>34</v>
      </c>
      <c r="F279" s="156">
        <v>0.7</v>
      </c>
      <c r="G279" s="41">
        <v>115.74</v>
      </c>
      <c r="H279" s="41">
        <f t="shared" si="61"/>
        <v>146.41</v>
      </c>
      <c r="I279" s="17">
        <f t="shared" si="62"/>
        <v>102.49</v>
      </c>
      <c r="J279" s="208">
        <f t="shared" si="63"/>
        <v>2.9999999999999997E-4</v>
      </c>
    </row>
    <row r="280" spans="1:11" s="91" customFormat="1" ht="25.5" x14ac:dyDescent="0.2">
      <c r="A280" s="29"/>
      <c r="B280" s="19" t="s">
        <v>430</v>
      </c>
      <c r="C280" s="71" t="s">
        <v>476</v>
      </c>
      <c r="D280" s="32" t="s">
        <v>432</v>
      </c>
      <c r="E280" s="11" t="s">
        <v>35</v>
      </c>
      <c r="F280" s="156">
        <v>1</v>
      </c>
      <c r="G280" s="41">
        <v>292.55</v>
      </c>
      <c r="H280" s="41">
        <f t="shared" si="61"/>
        <v>370.07</v>
      </c>
      <c r="I280" s="17">
        <f t="shared" si="62"/>
        <v>370.07</v>
      </c>
      <c r="J280" s="208">
        <f t="shared" si="63"/>
        <v>1.1000000000000001E-3</v>
      </c>
    </row>
    <row r="281" spans="1:11" s="91" customFormat="1" x14ac:dyDescent="0.2">
      <c r="A281" s="29"/>
      <c r="B281" s="19"/>
      <c r="C281" s="71"/>
      <c r="D281" s="102"/>
      <c r="E281" s="102"/>
      <c r="F281" s="131"/>
      <c r="G281" s="132"/>
      <c r="H281" s="101" t="s">
        <v>409</v>
      </c>
      <c r="I281" s="76">
        <f>SUM(I270:I280)</f>
        <v>2796.93</v>
      </c>
      <c r="J281" s="207">
        <f t="shared" si="63"/>
        <v>8.3099999999999997E-3</v>
      </c>
      <c r="K281" s="262"/>
    </row>
    <row r="282" spans="1:11" s="91" customFormat="1" ht="13.5" thickBot="1" x14ac:dyDescent="0.25">
      <c r="A282" s="29"/>
      <c r="B282" s="19"/>
      <c r="C282" s="135"/>
      <c r="D282" s="135"/>
      <c r="E282" s="135"/>
      <c r="F282" s="151"/>
      <c r="G282" s="152"/>
      <c r="H282" s="135"/>
      <c r="I282" s="153"/>
      <c r="J282" s="50"/>
    </row>
    <row r="283" spans="1:11" s="91" customFormat="1" ht="12.75" customHeight="1" thickBot="1" x14ac:dyDescent="0.25">
      <c r="A283" s="29"/>
      <c r="B283" s="19"/>
      <c r="C283" s="72" t="s">
        <v>58</v>
      </c>
      <c r="D283" s="263" t="s">
        <v>410</v>
      </c>
      <c r="E283" s="264"/>
      <c r="F283" s="264"/>
      <c r="G283" s="264"/>
      <c r="H283" s="264"/>
      <c r="I283" s="265"/>
      <c r="J283" s="52"/>
    </row>
    <row r="284" spans="1:11" s="91" customFormat="1" ht="12.75" customHeight="1" x14ac:dyDescent="0.2">
      <c r="A284" s="29"/>
      <c r="B284" s="19"/>
      <c r="C284" s="73" t="s">
        <v>125</v>
      </c>
      <c r="D284" s="67" t="s">
        <v>425</v>
      </c>
      <c r="E284" s="68"/>
      <c r="F284" s="104"/>
      <c r="G284" s="111"/>
      <c r="H284" s="69"/>
      <c r="I284" s="70"/>
      <c r="J284" s="50"/>
    </row>
    <row r="285" spans="1:11" s="91" customFormat="1" ht="38.25" x14ac:dyDescent="0.2">
      <c r="A285" s="29"/>
      <c r="B285" s="19">
        <v>97895</v>
      </c>
      <c r="C285" s="257" t="s">
        <v>413</v>
      </c>
      <c r="D285" s="258" t="s">
        <v>414</v>
      </c>
      <c r="E285" s="11" t="s">
        <v>35</v>
      </c>
      <c r="F285" s="65">
        <v>5</v>
      </c>
      <c r="G285" s="41">
        <v>96.59</v>
      </c>
      <c r="H285" s="41">
        <f t="shared" ref="H285:H287" si="64">TRUNC((G285*(1+$I$6)),2)</f>
        <v>122.18</v>
      </c>
      <c r="I285" s="17">
        <f>F285*H285</f>
        <v>610.9</v>
      </c>
      <c r="J285" s="208">
        <f>I285/$I$355</f>
        <v>1.81E-3</v>
      </c>
    </row>
    <row r="286" spans="1:11" s="91" customFormat="1" ht="25.5" x14ac:dyDescent="0.2">
      <c r="A286" s="29"/>
      <c r="B286" s="19">
        <v>89511</v>
      </c>
      <c r="C286" s="257" t="s">
        <v>415</v>
      </c>
      <c r="D286" s="258" t="s">
        <v>417</v>
      </c>
      <c r="E286" s="11" t="s">
        <v>37</v>
      </c>
      <c r="F286" s="65">
        <v>6</v>
      </c>
      <c r="G286" s="41">
        <v>29.19</v>
      </c>
      <c r="H286" s="41">
        <f t="shared" si="64"/>
        <v>36.92</v>
      </c>
      <c r="I286" s="17">
        <f>F286*H286</f>
        <v>221.52</v>
      </c>
      <c r="J286" s="208">
        <f>I286/$I$355</f>
        <v>6.6E-4</v>
      </c>
    </row>
    <row r="287" spans="1:11" s="91" customFormat="1" ht="25.5" x14ac:dyDescent="0.2">
      <c r="A287" s="29"/>
      <c r="B287" s="19">
        <v>89580</v>
      </c>
      <c r="C287" s="257" t="s">
        <v>416</v>
      </c>
      <c r="D287" s="258" t="s">
        <v>418</v>
      </c>
      <c r="E287" s="11" t="s">
        <v>37</v>
      </c>
      <c r="F287" s="65">
        <v>25</v>
      </c>
      <c r="G287" s="41">
        <v>65.17</v>
      </c>
      <c r="H287" s="41">
        <f t="shared" si="64"/>
        <v>82.44</v>
      </c>
      <c r="I287" s="17">
        <f>F287*H287</f>
        <v>2061</v>
      </c>
      <c r="J287" s="208">
        <f>I287/$I$355</f>
        <v>6.1199999999999996E-3</v>
      </c>
    </row>
    <row r="288" spans="1:11" s="91" customFormat="1" x14ac:dyDescent="0.2">
      <c r="A288" s="29"/>
      <c r="B288" s="19"/>
      <c r="C288" s="133"/>
      <c r="D288" s="267" t="s">
        <v>419</v>
      </c>
      <c r="E288" s="267"/>
      <c r="F288" s="267"/>
      <c r="G288" s="267"/>
      <c r="H288" s="268"/>
      <c r="I288" s="164">
        <f>SUM(I285:I287)</f>
        <v>2893.42</v>
      </c>
      <c r="J288" s="208"/>
    </row>
    <row r="289" spans="1:10" s="91" customFormat="1" x14ac:dyDescent="0.2">
      <c r="A289" s="29"/>
      <c r="B289" s="19"/>
      <c r="C289" s="73" t="s">
        <v>363</v>
      </c>
      <c r="D289" s="67" t="s">
        <v>412</v>
      </c>
      <c r="E289" s="68"/>
      <c r="F289" s="104"/>
      <c r="G289" s="111"/>
      <c r="H289" s="69"/>
      <c r="I289" s="70"/>
      <c r="J289" s="208"/>
    </row>
    <row r="290" spans="1:10" s="91" customFormat="1" ht="38.25" x14ac:dyDescent="0.2">
      <c r="A290" s="29"/>
      <c r="B290" s="19">
        <v>89711</v>
      </c>
      <c r="C290" s="257" t="s">
        <v>420</v>
      </c>
      <c r="D290" s="258" t="s">
        <v>421</v>
      </c>
      <c r="E290" s="11" t="s">
        <v>37</v>
      </c>
      <c r="F290" s="65">
        <v>12.5</v>
      </c>
      <c r="G290" s="41">
        <v>12.2</v>
      </c>
      <c r="H290" s="41">
        <f t="shared" ref="H290:H298" si="65">TRUNC((G290*(1+$I$6)),2)</f>
        <v>15.43</v>
      </c>
      <c r="I290" s="17">
        <f t="shared" ref="I290:I298" si="66">F290*H290</f>
        <v>192.88</v>
      </c>
      <c r="J290" s="208">
        <f t="shared" ref="J290:J298" si="67">I290/$I$355</f>
        <v>5.6999999999999998E-4</v>
      </c>
    </row>
    <row r="291" spans="1:10" s="91" customFormat="1" ht="38.25" x14ac:dyDescent="0.2">
      <c r="A291" s="29"/>
      <c r="B291" s="19">
        <v>89712</v>
      </c>
      <c r="C291" s="257" t="s">
        <v>465</v>
      </c>
      <c r="D291" s="258" t="s">
        <v>422</v>
      </c>
      <c r="E291" s="11" t="s">
        <v>37</v>
      </c>
      <c r="F291" s="65">
        <v>13.15</v>
      </c>
      <c r="G291" s="41">
        <v>18.760000000000002</v>
      </c>
      <c r="H291" s="41">
        <f t="shared" si="65"/>
        <v>23.73</v>
      </c>
      <c r="I291" s="17">
        <f t="shared" si="66"/>
        <v>312.05</v>
      </c>
      <c r="J291" s="208">
        <f t="shared" si="67"/>
        <v>9.3000000000000005E-4</v>
      </c>
    </row>
    <row r="292" spans="1:10" s="91" customFormat="1" ht="38.25" x14ac:dyDescent="0.2">
      <c r="A292" s="29"/>
      <c r="B292" s="19">
        <v>89713</v>
      </c>
      <c r="C292" s="257" t="s">
        <v>466</v>
      </c>
      <c r="D292" s="258" t="s">
        <v>423</v>
      </c>
      <c r="E292" s="11" t="s">
        <v>37</v>
      </c>
      <c r="F292" s="65">
        <v>3</v>
      </c>
      <c r="G292" s="41">
        <v>28.63</v>
      </c>
      <c r="H292" s="41">
        <f t="shared" si="65"/>
        <v>36.21</v>
      </c>
      <c r="I292" s="17">
        <f t="shared" si="66"/>
        <v>108.63</v>
      </c>
      <c r="J292" s="208">
        <f t="shared" si="67"/>
        <v>3.2000000000000003E-4</v>
      </c>
    </row>
    <row r="293" spans="1:10" s="91" customFormat="1" ht="38.25" x14ac:dyDescent="0.2">
      <c r="A293" s="29"/>
      <c r="B293" s="19">
        <v>89714</v>
      </c>
      <c r="C293" s="257" t="s">
        <v>467</v>
      </c>
      <c r="D293" s="258" t="s">
        <v>424</v>
      </c>
      <c r="E293" s="11" t="s">
        <v>37</v>
      </c>
      <c r="F293" s="65">
        <v>34.15</v>
      </c>
      <c r="G293" s="41">
        <v>36.42</v>
      </c>
      <c r="H293" s="41">
        <f t="shared" si="65"/>
        <v>46.07</v>
      </c>
      <c r="I293" s="17">
        <f t="shared" si="66"/>
        <v>1573.29</v>
      </c>
      <c r="J293" s="208">
        <f t="shared" si="67"/>
        <v>4.6699999999999997E-3</v>
      </c>
    </row>
    <row r="294" spans="1:10" s="91" customFormat="1" ht="38.25" x14ac:dyDescent="0.2">
      <c r="A294" s="29"/>
      <c r="B294" s="19">
        <v>98102</v>
      </c>
      <c r="C294" s="257" t="s">
        <v>468</v>
      </c>
      <c r="D294" s="258" t="s">
        <v>426</v>
      </c>
      <c r="E294" s="11" t="s">
        <v>35</v>
      </c>
      <c r="F294" s="65">
        <v>1</v>
      </c>
      <c r="G294" s="41">
        <v>74.11</v>
      </c>
      <c r="H294" s="41">
        <f t="shared" si="65"/>
        <v>93.74</v>
      </c>
      <c r="I294" s="17">
        <f t="shared" si="66"/>
        <v>93.74</v>
      </c>
      <c r="J294" s="208">
        <f t="shared" si="67"/>
        <v>2.7999999999999998E-4</v>
      </c>
    </row>
    <row r="295" spans="1:10" s="91" customFormat="1" ht="25.5" x14ac:dyDescent="0.2">
      <c r="A295" s="29"/>
      <c r="B295" s="19">
        <v>89482</v>
      </c>
      <c r="C295" s="257" t="s">
        <v>469</v>
      </c>
      <c r="D295" s="7" t="s">
        <v>95</v>
      </c>
      <c r="E295" s="11" t="s">
        <v>35</v>
      </c>
      <c r="F295" s="65">
        <v>4</v>
      </c>
      <c r="G295" s="41">
        <v>16.72</v>
      </c>
      <c r="H295" s="41">
        <f t="shared" si="65"/>
        <v>21.15</v>
      </c>
      <c r="I295" s="17">
        <f t="shared" si="66"/>
        <v>84.6</v>
      </c>
      <c r="J295" s="208">
        <f t="shared" si="67"/>
        <v>2.5000000000000001E-4</v>
      </c>
    </row>
    <row r="296" spans="1:10" s="91" customFormat="1" ht="38.25" x14ac:dyDescent="0.2">
      <c r="A296" s="29"/>
      <c r="B296" s="19">
        <v>41629</v>
      </c>
      <c r="C296" s="257" t="s">
        <v>470</v>
      </c>
      <c r="D296" s="9" t="s">
        <v>517</v>
      </c>
      <c r="E296" s="11" t="s">
        <v>35</v>
      </c>
      <c r="F296" s="65">
        <v>4</v>
      </c>
      <c r="G296" s="41">
        <v>171.52</v>
      </c>
      <c r="H296" s="41">
        <f t="shared" si="65"/>
        <v>216.97</v>
      </c>
      <c r="I296" s="17">
        <f t="shared" si="66"/>
        <v>867.88</v>
      </c>
      <c r="J296" s="208">
        <f t="shared" si="67"/>
        <v>2.5799999999999998E-3</v>
      </c>
    </row>
    <row r="297" spans="1:10" s="91" customFormat="1" ht="51" x14ac:dyDescent="0.2">
      <c r="A297" s="29"/>
      <c r="B297" s="19">
        <v>39363</v>
      </c>
      <c r="C297" s="257" t="s">
        <v>471</v>
      </c>
      <c r="D297" s="258" t="s">
        <v>558</v>
      </c>
      <c r="E297" s="11" t="s">
        <v>35</v>
      </c>
      <c r="F297" s="65">
        <v>1</v>
      </c>
      <c r="G297" s="41">
        <v>3139.05</v>
      </c>
      <c r="H297" s="41">
        <f t="shared" si="65"/>
        <v>3970.89</v>
      </c>
      <c r="I297" s="17">
        <f t="shared" si="66"/>
        <v>3970.89</v>
      </c>
      <c r="J297" s="208">
        <f t="shared" si="67"/>
        <v>1.179E-2</v>
      </c>
    </row>
    <row r="298" spans="1:10" s="91" customFormat="1" ht="25.5" x14ac:dyDescent="0.2">
      <c r="A298" s="29"/>
      <c r="B298" s="19">
        <v>39366</v>
      </c>
      <c r="C298" s="257" t="s">
        <v>472</v>
      </c>
      <c r="D298" s="258" t="s">
        <v>429</v>
      </c>
      <c r="E298" s="11" t="s">
        <v>35</v>
      </c>
      <c r="F298" s="65">
        <v>1</v>
      </c>
      <c r="G298" s="41">
        <v>1973.11</v>
      </c>
      <c r="H298" s="41">
        <f t="shared" si="65"/>
        <v>2495.98</v>
      </c>
      <c r="I298" s="17">
        <f t="shared" si="66"/>
        <v>2495.98</v>
      </c>
      <c r="J298" s="208">
        <f t="shared" si="67"/>
        <v>7.4099999999999999E-3</v>
      </c>
    </row>
    <row r="299" spans="1:10" s="91" customFormat="1" ht="12.75" customHeight="1" x14ac:dyDescent="0.2">
      <c r="A299" s="29"/>
      <c r="B299" s="19"/>
      <c r="C299" s="133"/>
      <c r="D299" s="267" t="s">
        <v>428</v>
      </c>
      <c r="E299" s="267"/>
      <c r="F299" s="267"/>
      <c r="G299" s="267"/>
      <c r="H299" s="268"/>
      <c r="I299" s="164">
        <f>SUM(I290:I298)</f>
        <v>9699.94</v>
      </c>
      <c r="J299" s="50"/>
    </row>
    <row r="300" spans="1:10" s="91" customFormat="1" x14ac:dyDescent="0.2">
      <c r="A300" s="29"/>
      <c r="B300" s="19"/>
      <c r="C300" s="101"/>
      <c r="D300" s="102"/>
      <c r="E300" s="102"/>
      <c r="F300" s="131"/>
      <c r="G300" s="132"/>
      <c r="H300" s="101" t="s">
        <v>427</v>
      </c>
      <c r="I300" s="76">
        <f>SUM(I288,I299)</f>
        <v>12593.36</v>
      </c>
      <c r="J300" s="207">
        <f>I300/$I$355</f>
        <v>3.739E-2</v>
      </c>
    </row>
    <row r="301" spans="1:10" s="91" customFormat="1" ht="13.5" thickBot="1" x14ac:dyDescent="0.25">
      <c r="A301" s="29"/>
      <c r="B301" s="19"/>
      <c r="C301" s="135"/>
      <c r="D301" s="135"/>
      <c r="E301" s="135"/>
      <c r="F301" s="151"/>
      <c r="G301" s="152"/>
      <c r="H301" s="135"/>
      <c r="I301" s="153"/>
      <c r="J301" s="50"/>
    </row>
    <row r="302" spans="1:10" s="31" customFormat="1" ht="13.5" thickBot="1" x14ac:dyDescent="0.25">
      <c r="A302" s="29"/>
      <c r="B302" s="19"/>
      <c r="C302" s="72" t="s">
        <v>59</v>
      </c>
      <c r="D302" s="263" t="s">
        <v>370</v>
      </c>
      <c r="E302" s="264"/>
      <c r="F302" s="264"/>
      <c r="G302" s="264"/>
      <c r="H302" s="264"/>
      <c r="I302" s="265"/>
      <c r="J302" s="52"/>
    </row>
    <row r="303" spans="1:10" s="31" customFormat="1" ht="12.75" customHeight="1" x14ac:dyDescent="0.2">
      <c r="A303" s="29"/>
      <c r="B303" s="19"/>
      <c r="C303" s="73" t="s">
        <v>126</v>
      </c>
      <c r="D303" s="269" t="s">
        <v>372</v>
      </c>
      <c r="E303" s="270"/>
      <c r="F303" s="104"/>
      <c r="G303" s="111"/>
      <c r="H303" s="69"/>
      <c r="I303" s="70"/>
      <c r="J303" s="50"/>
    </row>
    <row r="304" spans="1:10" s="31" customFormat="1" ht="63.75" x14ac:dyDescent="0.2">
      <c r="A304" s="29"/>
      <c r="B304" s="19">
        <v>87508</v>
      </c>
      <c r="C304" s="63" t="s">
        <v>364</v>
      </c>
      <c r="D304" s="9" t="s">
        <v>99</v>
      </c>
      <c r="E304" s="18" t="s">
        <v>34</v>
      </c>
      <c r="F304" s="156">
        <v>97.18</v>
      </c>
      <c r="G304" s="41">
        <v>61.15</v>
      </c>
      <c r="H304" s="41">
        <f t="shared" ref="H304:H316" si="68">TRUNC((G304*(1+$I$6)),2)</f>
        <v>77.349999999999994</v>
      </c>
      <c r="I304" s="17">
        <f t="shared" ref="I304:I316" si="69">F304*H304</f>
        <v>7516.87</v>
      </c>
      <c r="J304" s="208">
        <f t="shared" ref="J304:J313" si="70">I304/$I$355</f>
        <v>2.232E-2</v>
      </c>
    </row>
    <row r="305" spans="1:10" s="31" customFormat="1" ht="51" x14ac:dyDescent="0.2">
      <c r="A305" s="29"/>
      <c r="B305" s="259">
        <v>101173</v>
      </c>
      <c r="C305" s="257" t="s">
        <v>365</v>
      </c>
      <c r="D305" s="253" t="s">
        <v>394</v>
      </c>
      <c r="E305" s="260" t="s">
        <v>37</v>
      </c>
      <c r="F305" s="254">
        <v>32</v>
      </c>
      <c r="G305" s="41">
        <v>37.79</v>
      </c>
      <c r="H305" s="41">
        <f t="shared" si="68"/>
        <v>47.8</v>
      </c>
      <c r="I305" s="94">
        <f t="shared" si="69"/>
        <v>1529.6</v>
      </c>
      <c r="J305" s="208">
        <f t="shared" si="70"/>
        <v>4.5399999999999998E-3</v>
      </c>
    </row>
    <row r="306" spans="1:10" s="31" customFormat="1" ht="25.5" x14ac:dyDescent="0.2">
      <c r="A306" s="29"/>
      <c r="B306" s="259">
        <v>96527</v>
      </c>
      <c r="C306" s="257" t="s">
        <v>366</v>
      </c>
      <c r="D306" s="253" t="s">
        <v>127</v>
      </c>
      <c r="E306" s="260" t="s">
        <v>36</v>
      </c>
      <c r="F306" s="254">
        <v>1.48</v>
      </c>
      <c r="G306" s="41">
        <v>69.540000000000006</v>
      </c>
      <c r="H306" s="41">
        <f t="shared" si="68"/>
        <v>87.96</v>
      </c>
      <c r="I306" s="94">
        <f t="shared" si="69"/>
        <v>130.18</v>
      </c>
      <c r="J306" s="208">
        <f t="shared" si="70"/>
        <v>3.8999999999999999E-4</v>
      </c>
    </row>
    <row r="307" spans="1:10" s="31" customFormat="1" ht="51" x14ac:dyDescent="0.2">
      <c r="A307" s="29"/>
      <c r="B307" s="259" t="s">
        <v>512</v>
      </c>
      <c r="C307" s="257" t="s">
        <v>367</v>
      </c>
      <c r="D307" s="253" t="s">
        <v>535</v>
      </c>
      <c r="E307" s="260" t="s">
        <v>36</v>
      </c>
      <c r="F307" s="254">
        <v>2</v>
      </c>
      <c r="G307" s="41">
        <v>382.67</v>
      </c>
      <c r="H307" s="41">
        <f t="shared" si="68"/>
        <v>484.07</v>
      </c>
      <c r="I307" s="94">
        <f t="shared" si="69"/>
        <v>968.14</v>
      </c>
      <c r="J307" s="208">
        <f t="shared" si="70"/>
        <v>2.8700000000000002E-3</v>
      </c>
    </row>
    <row r="308" spans="1:10" s="31" customFormat="1" ht="38.25" x14ac:dyDescent="0.2">
      <c r="A308" s="29"/>
      <c r="B308" s="259">
        <v>95957</v>
      </c>
      <c r="C308" s="257" t="s">
        <v>368</v>
      </c>
      <c r="D308" s="253" t="s">
        <v>384</v>
      </c>
      <c r="E308" s="260" t="s">
        <v>36</v>
      </c>
      <c r="F308" s="254">
        <v>1.48</v>
      </c>
      <c r="G308" s="41">
        <v>678.91</v>
      </c>
      <c r="H308" s="41">
        <f t="shared" si="68"/>
        <v>858.82</v>
      </c>
      <c r="I308" s="94">
        <f t="shared" si="69"/>
        <v>1271.05</v>
      </c>
      <c r="J308" s="208">
        <f t="shared" si="70"/>
        <v>3.7699999999999999E-3</v>
      </c>
    </row>
    <row r="309" spans="1:10" s="31" customFormat="1" ht="25.5" x14ac:dyDescent="0.2">
      <c r="A309" s="29"/>
      <c r="B309" s="259">
        <v>98557</v>
      </c>
      <c r="C309" s="257" t="s">
        <v>369</v>
      </c>
      <c r="D309" s="253" t="s">
        <v>515</v>
      </c>
      <c r="E309" s="250" t="s">
        <v>34</v>
      </c>
      <c r="F309" s="254">
        <v>25.5</v>
      </c>
      <c r="G309" s="41">
        <v>24.11</v>
      </c>
      <c r="H309" s="41">
        <f t="shared" si="68"/>
        <v>30.49</v>
      </c>
      <c r="I309" s="94">
        <f t="shared" si="69"/>
        <v>777.5</v>
      </c>
      <c r="J309" s="208">
        <f t="shared" si="70"/>
        <v>2.31E-3</v>
      </c>
    </row>
    <row r="310" spans="1:10" s="31" customFormat="1" ht="38.25" x14ac:dyDescent="0.2">
      <c r="A310" s="29"/>
      <c r="B310" s="19" t="s">
        <v>512</v>
      </c>
      <c r="C310" s="63" t="s">
        <v>528</v>
      </c>
      <c r="D310" s="8" t="s">
        <v>513</v>
      </c>
      <c r="E310" s="16" t="s">
        <v>36</v>
      </c>
      <c r="F310" s="156">
        <v>0.72</v>
      </c>
      <c r="G310" s="41">
        <v>981.17</v>
      </c>
      <c r="H310" s="41">
        <f t="shared" si="68"/>
        <v>1241.18</v>
      </c>
      <c r="I310" s="17">
        <f t="shared" si="69"/>
        <v>893.65</v>
      </c>
      <c r="J310" s="208">
        <f t="shared" si="70"/>
        <v>2.65E-3</v>
      </c>
    </row>
    <row r="311" spans="1:10" s="31" customFormat="1" ht="38.25" x14ac:dyDescent="0.2">
      <c r="A311" s="29"/>
      <c r="B311" s="19" t="s">
        <v>512</v>
      </c>
      <c r="C311" s="63" t="s">
        <v>529</v>
      </c>
      <c r="D311" s="8" t="s">
        <v>514</v>
      </c>
      <c r="E311" s="16" t="s">
        <v>36</v>
      </c>
      <c r="F311" s="156">
        <v>0.98</v>
      </c>
      <c r="G311" s="41">
        <v>630.33000000000004</v>
      </c>
      <c r="H311" s="41">
        <f t="shared" si="68"/>
        <v>797.36</v>
      </c>
      <c r="I311" s="17">
        <f t="shared" si="69"/>
        <v>781.41</v>
      </c>
      <c r="J311" s="208">
        <f t="shared" si="70"/>
        <v>2.32E-3</v>
      </c>
    </row>
    <row r="312" spans="1:10" s="31" customFormat="1" ht="25.5" x14ac:dyDescent="0.2">
      <c r="A312" s="29"/>
      <c r="B312" s="19">
        <v>87879</v>
      </c>
      <c r="C312" s="63" t="s">
        <v>530</v>
      </c>
      <c r="D312" s="8" t="s">
        <v>43</v>
      </c>
      <c r="E312" s="18" t="s">
        <v>34</v>
      </c>
      <c r="F312" s="156">
        <v>209.42</v>
      </c>
      <c r="G312" s="41">
        <v>2.34</v>
      </c>
      <c r="H312" s="41">
        <f t="shared" si="68"/>
        <v>2.96</v>
      </c>
      <c r="I312" s="94">
        <f t="shared" si="69"/>
        <v>619.88</v>
      </c>
      <c r="J312" s="208">
        <f t="shared" si="70"/>
        <v>1.8400000000000001E-3</v>
      </c>
    </row>
    <row r="313" spans="1:10" s="31" customFormat="1" ht="38.25" x14ac:dyDescent="0.2">
      <c r="A313" s="29"/>
      <c r="B313" s="19">
        <v>87775</v>
      </c>
      <c r="C313" s="63" t="s">
        <v>531</v>
      </c>
      <c r="D313" s="7" t="s">
        <v>526</v>
      </c>
      <c r="E313" s="18" t="s">
        <v>34</v>
      </c>
      <c r="F313" s="156">
        <v>209.42</v>
      </c>
      <c r="G313" s="41">
        <v>32.119999999999997</v>
      </c>
      <c r="H313" s="41">
        <f t="shared" si="68"/>
        <v>40.630000000000003</v>
      </c>
      <c r="I313" s="94">
        <f t="shared" si="69"/>
        <v>8508.73</v>
      </c>
      <c r="J313" s="208">
        <f t="shared" si="70"/>
        <v>2.5270000000000001E-2</v>
      </c>
    </row>
    <row r="314" spans="1:10" s="31" customFormat="1" ht="25.5" x14ac:dyDescent="0.2">
      <c r="A314" s="29"/>
      <c r="B314" s="19">
        <v>88485</v>
      </c>
      <c r="C314" s="63" t="s">
        <v>532</v>
      </c>
      <c r="D314" s="100" t="s">
        <v>94</v>
      </c>
      <c r="E314" s="18" t="s">
        <v>34</v>
      </c>
      <c r="F314" s="156">
        <f>F313</f>
        <v>209.42</v>
      </c>
      <c r="G314" s="41">
        <v>1.42</v>
      </c>
      <c r="H314" s="41">
        <f t="shared" si="68"/>
        <v>1.79</v>
      </c>
      <c r="I314" s="94">
        <f t="shared" si="69"/>
        <v>374.86</v>
      </c>
      <c r="J314" s="208">
        <f t="shared" ref="J314:J315" si="71">I314/$I$355</f>
        <v>1.1100000000000001E-3</v>
      </c>
    </row>
    <row r="315" spans="1:10" s="31" customFormat="1" ht="38.25" x14ac:dyDescent="0.2">
      <c r="A315" s="29"/>
      <c r="B315" s="159">
        <v>96135</v>
      </c>
      <c r="C315" s="63" t="s">
        <v>547</v>
      </c>
      <c r="D315" s="9" t="s">
        <v>335</v>
      </c>
      <c r="E315" s="18" t="s">
        <v>34</v>
      </c>
      <c r="F315" s="156">
        <f>F313</f>
        <v>209.42</v>
      </c>
      <c r="G315" s="41">
        <v>16.43</v>
      </c>
      <c r="H315" s="41">
        <f t="shared" si="68"/>
        <v>20.78</v>
      </c>
      <c r="I315" s="94">
        <f t="shared" si="69"/>
        <v>4351.75</v>
      </c>
      <c r="J315" s="208">
        <f t="shared" si="71"/>
        <v>1.2919999999999999E-2</v>
      </c>
    </row>
    <row r="316" spans="1:10" s="31" customFormat="1" ht="25.5" x14ac:dyDescent="0.2">
      <c r="A316" s="29"/>
      <c r="B316" s="19">
        <v>88489</v>
      </c>
      <c r="C316" s="63" t="s">
        <v>532</v>
      </c>
      <c r="D316" s="9" t="s">
        <v>481</v>
      </c>
      <c r="E316" s="18" t="s">
        <v>34</v>
      </c>
      <c r="F316" s="156">
        <v>209.42</v>
      </c>
      <c r="G316" s="41">
        <v>9.5399999999999991</v>
      </c>
      <c r="H316" s="41">
        <f t="shared" si="68"/>
        <v>12.06</v>
      </c>
      <c r="I316" s="94">
        <f t="shared" si="69"/>
        <v>2525.61</v>
      </c>
      <c r="J316" s="208">
        <f>I316/$I$355</f>
        <v>7.4999999999999997E-3</v>
      </c>
    </row>
    <row r="317" spans="1:10" s="31" customFormat="1" x14ac:dyDescent="0.2">
      <c r="A317" s="29"/>
      <c r="B317" s="19"/>
      <c r="C317" s="133"/>
      <c r="D317" s="267" t="s">
        <v>376</v>
      </c>
      <c r="E317" s="267"/>
      <c r="F317" s="267"/>
      <c r="G317" s="267"/>
      <c r="H317" s="268"/>
      <c r="I317" s="164">
        <f>SUM(I304:I316)</f>
        <v>30249.23</v>
      </c>
      <c r="J317" s="208"/>
    </row>
    <row r="318" spans="1:10" s="31" customFormat="1" x14ac:dyDescent="0.2">
      <c r="A318" s="29"/>
      <c r="B318" s="19"/>
      <c r="C318" s="73" t="s">
        <v>374</v>
      </c>
      <c r="D318" s="67" t="s">
        <v>375</v>
      </c>
      <c r="E318" s="68"/>
      <c r="F318" s="104"/>
      <c r="G318" s="111"/>
      <c r="H318" s="69"/>
      <c r="I318" s="70"/>
      <c r="J318" s="208"/>
    </row>
    <row r="319" spans="1:10" s="31" customFormat="1" ht="51" x14ac:dyDescent="0.2">
      <c r="A319" s="29"/>
      <c r="B319" s="19">
        <v>101173</v>
      </c>
      <c r="C319" s="63" t="s">
        <v>377</v>
      </c>
      <c r="D319" s="8" t="s">
        <v>394</v>
      </c>
      <c r="E319" s="16" t="s">
        <v>37</v>
      </c>
      <c r="F319" s="156">
        <v>8</v>
      </c>
      <c r="G319" s="41">
        <v>37.79</v>
      </c>
      <c r="H319" s="41">
        <f t="shared" ref="H319:H331" si="72">TRUNC((G319*(1+$I$6)),2)</f>
        <v>47.8</v>
      </c>
      <c r="I319" s="17">
        <f t="shared" ref="I319:I331" si="73">F319*H319</f>
        <v>382.4</v>
      </c>
      <c r="J319" s="208">
        <f t="shared" ref="J319:J331" si="74">I319/$I$355</f>
        <v>1.14E-3</v>
      </c>
    </row>
    <row r="320" spans="1:10" s="31" customFormat="1" ht="25.5" x14ac:dyDescent="0.2">
      <c r="A320" s="29"/>
      <c r="B320" s="19">
        <v>96527</v>
      </c>
      <c r="C320" s="63" t="s">
        <v>378</v>
      </c>
      <c r="D320" s="8" t="s">
        <v>127</v>
      </c>
      <c r="E320" s="16" t="s">
        <v>36</v>
      </c>
      <c r="F320" s="156">
        <v>0.75</v>
      </c>
      <c r="G320" s="41">
        <v>69.540000000000006</v>
      </c>
      <c r="H320" s="41">
        <f t="shared" si="72"/>
        <v>87.96</v>
      </c>
      <c r="I320" s="17">
        <f t="shared" si="73"/>
        <v>65.97</v>
      </c>
      <c r="J320" s="208">
        <f t="shared" si="74"/>
        <v>2.0000000000000001E-4</v>
      </c>
    </row>
    <row r="321" spans="1:10" s="31" customFormat="1" ht="51" x14ac:dyDescent="0.2">
      <c r="A321" s="29"/>
      <c r="B321" s="19" t="s">
        <v>512</v>
      </c>
      <c r="C321" s="63" t="s">
        <v>379</v>
      </c>
      <c r="D321" s="8" t="s">
        <v>535</v>
      </c>
      <c r="E321" s="16" t="s">
        <v>36</v>
      </c>
      <c r="F321" s="156">
        <v>0.5</v>
      </c>
      <c r="G321" s="41">
        <v>382.67</v>
      </c>
      <c r="H321" s="41">
        <f t="shared" si="72"/>
        <v>484.07</v>
      </c>
      <c r="I321" s="17">
        <f t="shared" si="73"/>
        <v>242.04</v>
      </c>
      <c r="J321" s="208">
        <f t="shared" si="74"/>
        <v>7.2000000000000005E-4</v>
      </c>
    </row>
    <row r="322" spans="1:10" s="31" customFormat="1" ht="38.25" x14ac:dyDescent="0.2">
      <c r="A322" s="29"/>
      <c r="B322" s="19">
        <v>95957</v>
      </c>
      <c r="C322" s="63" t="s">
        <v>380</v>
      </c>
      <c r="D322" s="8" t="s">
        <v>384</v>
      </c>
      <c r="E322" s="16" t="s">
        <v>36</v>
      </c>
      <c r="F322" s="156">
        <v>0.46</v>
      </c>
      <c r="G322" s="41">
        <v>678.91</v>
      </c>
      <c r="H322" s="41">
        <f t="shared" si="72"/>
        <v>858.82</v>
      </c>
      <c r="I322" s="17">
        <f t="shared" si="73"/>
        <v>395.06</v>
      </c>
      <c r="J322" s="208">
        <f t="shared" si="74"/>
        <v>1.17E-3</v>
      </c>
    </row>
    <row r="323" spans="1:10" s="31" customFormat="1" ht="25.5" x14ac:dyDescent="0.2">
      <c r="A323" s="29"/>
      <c r="B323" s="19">
        <v>98557</v>
      </c>
      <c r="C323" s="63" t="s">
        <v>381</v>
      </c>
      <c r="D323" s="8" t="s">
        <v>515</v>
      </c>
      <c r="E323" s="18" t="s">
        <v>34</v>
      </c>
      <c r="F323" s="156">
        <v>6</v>
      </c>
      <c r="G323" s="41">
        <v>24.11</v>
      </c>
      <c r="H323" s="41">
        <f t="shared" si="72"/>
        <v>30.49</v>
      </c>
      <c r="I323" s="17">
        <f t="shared" si="73"/>
        <v>182.94</v>
      </c>
      <c r="J323" s="208">
        <f t="shared" si="74"/>
        <v>5.4000000000000001E-4</v>
      </c>
    </row>
    <row r="324" spans="1:10" s="31" customFormat="1" ht="38.25" x14ac:dyDescent="0.2">
      <c r="A324" s="29"/>
      <c r="B324" s="19" t="s">
        <v>512</v>
      </c>
      <c r="C324" s="63" t="s">
        <v>382</v>
      </c>
      <c r="D324" s="8" t="s">
        <v>244</v>
      </c>
      <c r="E324" s="16" t="s">
        <v>36</v>
      </c>
      <c r="F324" s="156">
        <v>0.41</v>
      </c>
      <c r="G324" s="41">
        <v>981.17</v>
      </c>
      <c r="H324" s="41">
        <f t="shared" si="72"/>
        <v>1241.18</v>
      </c>
      <c r="I324" s="17">
        <f t="shared" si="73"/>
        <v>508.88</v>
      </c>
      <c r="J324" s="208">
        <f t="shared" si="74"/>
        <v>1.5100000000000001E-3</v>
      </c>
    </row>
    <row r="325" spans="1:10" s="31" customFormat="1" ht="38.25" x14ac:dyDescent="0.2">
      <c r="A325" s="29"/>
      <c r="B325" s="19" t="s">
        <v>512</v>
      </c>
      <c r="C325" s="63" t="s">
        <v>383</v>
      </c>
      <c r="D325" s="8" t="s">
        <v>245</v>
      </c>
      <c r="E325" s="16" t="s">
        <v>36</v>
      </c>
      <c r="F325" s="156">
        <v>0.28000000000000003</v>
      </c>
      <c r="G325" s="41">
        <v>630.33000000000004</v>
      </c>
      <c r="H325" s="41">
        <f t="shared" si="72"/>
        <v>797.36</v>
      </c>
      <c r="I325" s="17">
        <f t="shared" si="73"/>
        <v>223.26</v>
      </c>
      <c r="J325" s="208">
        <f t="shared" si="74"/>
        <v>6.6E-4</v>
      </c>
    </row>
    <row r="326" spans="1:10" s="31" customFormat="1" ht="25.5" x14ac:dyDescent="0.2">
      <c r="A326" s="29"/>
      <c r="B326" s="19">
        <v>87879</v>
      </c>
      <c r="C326" s="63" t="s">
        <v>385</v>
      </c>
      <c r="D326" s="8" t="s">
        <v>43</v>
      </c>
      <c r="E326" s="18" t="s">
        <v>34</v>
      </c>
      <c r="F326" s="156">
        <v>28.5</v>
      </c>
      <c r="G326" s="41">
        <v>2.34</v>
      </c>
      <c r="H326" s="41">
        <f t="shared" si="72"/>
        <v>2.96</v>
      </c>
      <c r="I326" s="94">
        <f t="shared" si="73"/>
        <v>84.36</v>
      </c>
      <c r="J326" s="208">
        <f t="shared" si="74"/>
        <v>2.5000000000000001E-4</v>
      </c>
    </row>
    <row r="327" spans="1:10" s="31" customFormat="1" ht="38.25" x14ac:dyDescent="0.2">
      <c r="A327" s="29"/>
      <c r="B327" s="19">
        <v>87775</v>
      </c>
      <c r="C327" s="63" t="s">
        <v>386</v>
      </c>
      <c r="D327" s="7" t="s">
        <v>371</v>
      </c>
      <c r="E327" s="18" t="s">
        <v>34</v>
      </c>
      <c r="F327" s="156">
        <v>28.5</v>
      </c>
      <c r="G327" s="41">
        <v>32.119999999999997</v>
      </c>
      <c r="H327" s="41">
        <f t="shared" si="72"/>
        <v>40.630000000000003</v>
      </c>
      <c r="I327" s="94">
        <f t="shared" si="73"/>
        <v>1157.96</v>
      </c>
      <c r="J327" s="208">
        <f t="shared" si="74"/>
        <v>3.4399999999999999E-3</v>
      </c>
    </row>
    <row r="328" spans="1:10" s="31" customFormat="1" ht="51" x14ac:dyDescent="0.2">
      <c r="A328" s="29"/>
      <c r="B328" s="19">
        <v>89170</v>
      </c>
      <c r="C328" s="63" t="s">
        <v>387</v>
      </c>
      <c r="D328" s="9" t="s">
        <v>460</v>
      </c>
      <c r="E328" s="18" t="s">
        <v>34</v>
      </c>
      <c r="F328" s="156">
        <v>28.5</v>
      </c>
      <c r="G328" s="247">
        <v>89.49</v>
      </c>
      <c r="H328" s="41">
        <f t="shared" si="72"/>
        <v>113.2</v>
      </c>
      <c r="I328" s="17">
        <f t="shared" si="73"/>
        <v>3226.2</v>
      </c>
      <c r="J328" s="208">
        <f t="shared" si="74"/>
        <v>9.58E-3</v>
      </c>
    </row>
    <row r="329" spans="1:10" s="31" customFormat="1" ht="38.25" x14ac:dyDescent="0.2">
      <c r="A329" s="29"/>
      <c r="B329" s="19">
        <v>85188</v>
      </c>
      <c r="C329" s="63" t="s">
        <v>390</v>
      </c>
      <c r="D329" s="256" t="s">
        <v>511</v>
      </c>
      <c r="E329" s="18" t="s">
        <v>34</v>
      </c>
      <c r="F329" s="156">
        <v>12</v>
      </c>
      <c r="G329" s="41">
        <v>238.59</v>
      </c>
      <c r="H329" s="41">
        <f t="shared" si="72"/>
        <v>301.81</v>
      </c>
      <c r="I329" s="17">
        <f t="shared" si="73"/>
        <v>3621.72</v>
      </c>
      <c r="J329" s="208">
        <f t="shared" si="74"/>
        <v>1.0749999999999999E-2</v>
      </c>
    </row>
    <row r="330" spans="1:10" s="31" customFormat="1" ht="38.25" x14ac:dyDescent="0.2">
      <c r="A330" s="29"/>
      <c r="B330" s="19" t="s">
        <v>512</v>
      </c>
      <c r="C330" s="63" t="s">
        <v>391</v>
      </c>
      <c r="D330" s="9" t="s">
        <v>388</v>
      </c>
      <c r="E330" s="18" t="s">
        <v>34</v>
      </c>
      <c r="F330" s="156">
        <v>8.4</v>
      </c>
      <c r="G330" s="247">
        <v>291.77999999999997</v>
      </c>
      <c r="H330" s="41">
        <f t="shared" si="72"/>
        <v>369.1</v>
      </c>
      <c r="I330" s="17">
        <f t="shared" si="73"/>
        <v>3100.44</v>
      </c>
      <c r="J330" s="208">
        <f t="shared" si="74"/>
        <v>9.2099999999999994E-3</v>
      </c>
    </row>
    <row r="331" spans="1:10" s="31" customFormat="1" ht="63.75" x14ac:dyDescent="0.2">
      <c r="A331" s="29"/>
      <c r="B331" s="259">
        <v>100745</v>
      </c>
      <c r="C331" s="63" t="s">
        <v>392</v>
      </c>
      <c r="D331" s="9" t="s">
        <v>509</v>
      </c>
      <c r="E331" s="18" t="s">
        <v>34</v>
      </c>
      <c r="F331" s="156">
        <f>F329+F330</f>
        <v>20.399999999999999</v>
      </c>
      <c r="G331" s="41">
        <v>25.8</v>
      </c>
      <c r="H331" s="41">
        <f t="shared" si="72"/>
        <v>32.630000000000003</v>
      </c>
      <c r="I331" s="17">
        <f t="shared" si="73"/>
        <v>665.65</v>
      </c>
      <c r="J331" s="208">
        <f t="shared" si="74"/>
        <v>1.98E-3</v>
      </c>
    </row>
    <row r="332" spans="1:10" s="31" customFormat="1" x14ac:dyDescent="0.2">
      <c r="A332" s="29"/>
      <c r="B332" s="19"/>
      <c r="C332" s="133"/>
      <c r="D332" s="267" t="s">
        <v>389</v>
      </c>
      <c r="E332" s="267"/>
      <c r="F332" s="267"/>
      <c r="G332" s="267"/>
      <c r="H332" s="268"/>
      <c r="I332" s="164">
        <f>SUM(I319:I331)</f>
        <v>13856.88</v>
      </c>
      <c r="J332" s="208"/>
    </row>
    <row r="333" spans="1:10" s="31" customFormat="1" x14ac:dyDescent="0.2">
      <c r="A333" s="29"/>
      <c r="B333" s="19"/>
      <c r="C333" s="73" t="s">
        <v>393</v>
      </c>
      <c r="D333" s="67" t="s">
        <v>527</v>
      </c>
      <c r="E333" s="68"/>
      <c r="F333" s="104"/>
      <c r="G333" s="111"/>
      <c r="H333" s="69"/>
      <c r="I333" s="70"/>
      <c r="J333" s="208"/>
    </row>
    <row r="334" spans="1:10" s="31" customFormat="1" ht="25.5" x14ac:dyDescent="0.2">
      <c r="A334" s="29"/>
      <c r="B334" s="19">
        <v>96624</v>
      </c>
      <c r="C334" s="63" t="s">
        <v>397</v>
      </c>
      <c r="D334" s="8" t="s">
        <v>510</v>
      </c>
      <c r="E334" s="16" t="s">
        <v>36</v>
      </c>
      <c r="F334" s="156">
        <v>4.7699999999999996</v>
      </c>
      <c r="G334" s="41">
        <v>72.77</v>
      </c>
      <c r="H334" s="41">
        <f t="shared" ref="H334:H336" si="75">TRUNC((G334*(1+$I$6)),2)</f>
        <v>92.05</v>
      </c>
      <c r="I334" s="17">
        <f>F334*H334</f>
        <v>439.08</v>
      </c>
      <c r="J334" s="208">
        <f>I334/$I$355</f>
        <v>1.2999999999999999E-3</v>
      </c>
    </row>
    <row r="335" spans="1:10" s="31" customFormat="1" ht="38.25" x14ac:dyDescent="0.2">
      <c r="A335" s="29"/>
      <c r="B335" s="19">
        <v>94991</v>
      </c>
      <c r="C335" s="63" t="s">
        <v>398</v>
      </c>
      <c r="D335" s="9" t="s">
        <v>534</v>
      </c>
      <c r="E335" s="18" t="s">
        <v>36</v>
      </c>
      <c r="F335" s="156">
        <v>2.87</v>
      </c>
      <c r="G335" s="41">
        <v>376.38</v>
      </c>
      <c r="H335" s="41">
        <f t="shared" si="75"/>
        <v>476.12</v>
      </c>
      <c r="I335" s="17">
        <f>F335*H335</f>
        <v>1366.46</v>
      </c>
      <c r="J335" s="208">
        <f>I335/$I$355</f>
        <v>4.0600000000000002E-3</v>
      </c>
    </row>
    <row r="336" spans="1:10" s="31" customFormat="1" x14ac:dyDescent="0.2">
      <c r="A336" s="29"/>
      <c r="B336" s="19">
        <v>98504</v>
      </c>
      <c r="C336" s="63" t="s">
        <v>399</v>
      </c>
      <c r="D336" s="9" t="s">
        <v>444</v>
      </c>
      <c r="E336" s="18" t="s">
        <v>34</v>
      </c>
      <c r="F336" s="156">
        <v>62.64</v>
      </c>
      <c r="G336" s="41">
        <v>10.52</v>
      </c>
      <c r="H336" s="41">
        <f t="shared" si="75"/>
        <v>13.3</v>
      </c>
      <c r="I336" s="17">
        <f>F336*H336</f>
        <v>833.11</v>
      </c>
      <c r="J336" s="208">
        <f>I336/$I$355</f>
        <v>2.47E-3</v>
      </c>
    </row>
    <row r="337" spans="1:10" s="31" customFormat="1" x14ac:dyDescent="0.2">
      <c r="A337" s="29"/>
      <c r="B337" s="19"/>
      <c r="C337" s="133"/>
      <c r="D337" s="267" t="s">
        <v>395</v>
      </c>
      <c r="E337" s="267"/>
      <c r="F337" s="267"/>
      <c r="G337" s="267"/>
      <c r="H337" s="268"/>
      <c r="I337" s="164">
        <f>SUM(I334:I336)</f>
        <v>2638.65</v>
      </c>
      <c r="J337" s="50"/>
    </row>
    <row r="338" spans="1:10" s="31" customFormat="1" x14ac:dyDescent="0.2">
      <c r="A338" s="29"/>
      <c r="B338" s="19"/>
      <c r="C338" s="101"/>
      <c r="D338" s="102"/>
      <c r="E338" s="102"/>
      <c r="F338" s="131"/>
      <c r="G338" s="132"/>
      <c r="H338" s="101" t="s">
        <v>396</v>
      </c>
      <c r="I338" s="76">
        <f>SUM(I317,I332,I337)</f>
        <v>46744.76</v>
      </c>
      <c r="J338" s="207">
        <f>I338/$I$355</f>
        <v>0.13880000000000001</v>
      </c>
    </row>
    <row r="339" spans="1:10" s="31" customFormat="1" ht="13.5" thickBot="1" x14ac:dyDescent="0.25">
      <c r="A339" s="29"/>
      <c r="B339" s="19"/>
      <c r="C339" s="119"/>
      <c r="D339" s="119"/>
      <c r="E339" s="119"/>
      <c r="F339" s="154"/>
      <c r="G339" s="155"/>
      <c r="H339" s="119"/>
      <c r="I339" s="160"/>
      <c r="J339" s="123"/>
    </row>
    <row r="340" spans="1:10" s="31" customFormat="1" ht="13.5" thickBot="1" x14ac:dyDescent="0.25">
      <c r="A340" s="29"/>
      <c r="B340" s="19"/>
      <c r="C340" s="72" t="s">
        <v>60</v>
      </c>
      <c r="D340" s="263" t="s">
        <v>55</v>
      </c>
      <c r="E340" s="264"/>
      <c r="F340" s="264"/>
      <c r="G340" s="264"/>
      <c r="H340" s="264"/>
      <c r="I340" s="265"/>
      <c r="J340" s="52"/>
    </row>
    <row r="341" spans="1:10" s="31" customFormat="1" ht="25.5" x14ac:dyDescent="0.2">
      <c r="A341" s="29"/>
      <c r="B341" s="19">
        <v>37556</v>
      </c>
      <c r="C341" s="63" t="s">
        <v>436</v>
      </c>
      <c r="D341" s="90" t="s">
        <v>533</v>
      </c>
      <c r="E341" s="18" t="s">
        <v>35</v>
      </c>
      <c r="F341" s="156">
        <v>2</v>
      </c>
      <c r="G341" s="41">
        <v>18.13</v>
      </c>
      <c r="H341" s="41">
        <f t="shared" ref="H341:H343" si="76">TRUNC((G341*(1+$I$6)),2)</f>
        <v>22.93</v>
      </c>
      <c r="I341" s="17">
        <f>F341*H341</f>
        <v>45.86</v>
      </c>
      <c r="J341" s="208">
        <f>I341/$I$355</f>
        <v>1.3999999999999999E-4</v>
      </c>
    </row>
    <row r="342" spans="1:10" s="31" customFormat="1" x14ac:dyDescent="0.2">
      <c r="A342" s="29"/>
      <c r="B342" s="19">
        <v>101908</v>
      </c>
      <c r="C342" s="63" t="s">
        <v>437</v>
      </c>
      <c r="D342" s="9" t="s">
        <v>56</v>
      </c>
      <c r="E342" s="18" t="s">
        <v>35</v>
      </c>
      <c r="F342" s="156">
        <v>2</v>
      </c>
      <c r="G342" s="41">
        <v>103.18</v>
      </c>
      <c r="H342" s="41">
        <f t="shared" si="76"/>
        <v>130.52000000000001</v>
      </c>
      <c r="I342" s="17">
        <f>F342*H342</f>
        <v>261.04000000000002</v>
      </c>
      <c r="J342" s="208">
        <f>I342/$I$355</f>
        <v>7.7999999999999999E-4</v>
      </c>
    </row>
    <row r="343" spans="1:10" s="31" customFormat="1" ht="25.5" x14ac:dyDescent="0.2">
      <c r="A343" s="29"/>
      <c r="B343" s="19">
        <v>38774</v>
      </c>
      <c r="C343" s="63" t="s">
        <v>438</v>
      </c>
      <c r="D343" s="9" t="s">
        <v>435</v>
      </c>
      <c r="E343" s="18" t="s">
        <v>35</v>
      </c>
      <c r="F343" s="156">
        <v>4</v>
      </c>
      <c r="G343" s="41">
        <v>15.21</v>
      </c>
      <c r="H343" s="41">
        <f t="shared" si="76"/>
        <v>19.239999999999998</v>
      </c>
      <c r="I343" s="17">
        <f>F343*H343</f>
        <v>76.959999999999994</v>
      </c>
      <c r="J343" s="208">
        <f>I343/$I$355</f>
        <v>2.3000000000000001E-4</v>
      </c>
    </row>
    <row r="344" spans="1:10" s="31" customFormat="1" x14ac:dyDescent="0.2">
      <c r="A344" s="33"/>
      <c r="B344" s="19"/>
      <c r="C344" s="101"/>
      <c r="D344" s="102"/>
      <c r="E344" s="102"/>
      <c r="F344" s="131"/>
      <c r="G344" s="132"/>
      <c r="H344" s="101" t="s">
        <v>439</v>
      </c>
      <c r="I344" s="76">
        <f>SUM(I341:I343)</f>
        <v>383.86</v>
      </c>
      <c r="J344" s="207">
        <f>I344/$I$355</f>
        <v>1.14E-3</v>
      </c>
    </row>
    <row r="345" spans="1:10" s="31" customFormat="1" ht="13.5" thickBot="1" x14ac:dyDescent="0.25">
      <c r="A345" s="33"/>
      <c r="B345" s="19"/>
      <c r="C345" s="119"/>
      <c r="D345" s="119"/>
      <c r="E345" s="119"/>
      <c r="F345" s="154"/>
      <c r="G345" s="155"/>
      <c r="H345" s="119"/>
      <c r="I345" s="160"/>
      <c r="J345" s="123"/>
    </row>
    <row r="346" spans="1:10" s="31" customFormat="1" ht="13.5" thickBot="1" x14ac:dyDescent="0.25">
      <c r="A346" s="33"/>
      <c r="B346" s="19"/>
      <c r="C346" s="72" t="s">
        <v>61</v>
      </c>
      <c r="D346" s="263" t="s">
        <v>239</v>
      </c>
      <c r="E346" s="264"/>
      <c r="F346" s="264"/>
      <c r="G346" s="264"/>
      <c r="H346" s="264"/>
      <c r="I346" s="265"/>
      <c r="J346" s="52"/>
    </row>
    <row r="347" spans="1:10" s="31" customFormat="1" ht="25.5" x14ac:dyDescent="0.2">
      <c r="A347" s="33"/>
      <c r="B347" s="19">
        <v>10849</v>
      </c>
      <c r="C347" s="63" t="s">
        <v>440</v>
      </c>
      <c r="D347" s="9" t="s">
        <v>559</v>
      </c>
      <c r="E347" s="18" t="s">
        <v>35</v>
      </c>
      <c r="F347" s="75">
        <v>1</v>
      </c>
      <c r="G347" s="41">
        <v>1481.16</v>
      </c>
      <c r="H347" s="41">
        <f t="shared" ref="H347:H352" si="77">TRUNC((G347*(1+$I$6)),2)</f>
        <v>1873.66</v>
      </c>
      <c r="I347" s="17">
        <f t="shared" ref="I347:I352" si="78">F347*H347</f>
        <v>1873.66</v>
      </c>
      <c r="J347" s="208">
        <f t="shared" ref="J347:J353" si="79">I347/$I$355</f>
        <v>5.5599999999999998E-3</v>
      </c>
    </row>
    <row r="348" spans="1:10" s="31" customFormat="1" ht="25.5" x14ac:dyDescent="0.2">
      <c r="A348" s="33"/>
      <c r="B348" s="19" t="s">
        <v>489</v>
      </c>
      <c r="C348" s="63" t="s">
        <v>441</v>
      </c>
      <c r="D348" s="9" t="s">
        <v>480</v>
      </c>
      <c r="E348" s="18" t="s">
        <v>35</v>
      </c>
      <c r="F348" s="75">
        <v>2</v>
      </c>
      <c r="G348" s="247">
        <v>40.9</v>
      </c>
      <c r="H348" s="41">
        <f t="shared" si="77"/>
        <v>51.73</v>
      </c>
      <c r="I348" s="17">
        <f t="shared" si="78"/>
        <v>103.46</v>
      </c>
      <c r="J348" s="208">
        <f t="shared" si="79"/>
        <v>3.1E-4</v>
      </c>
    </row>
    <row r="349" spans="1:10" s="31" customFormat="1" ht="38.25" x14ac:dyDescent="0.2">
      <c r="A349" s="33"/>
      <c r="B349" s="19">
        <v>91341</v>
      </c>
      <c r="C349" s="63" t="s">
        <v>442</v>
      </c>
      <c r="D349" s="8" t="s">
        <v>477</v>
      </c>
      <c r="E349" s="16" t="s">
        <v>34</v>
      </c>
      <c r="F349" s="156">
        <v>0.7</v>
      </c>
      <c r="G349" s="41">
        <v>487.48</v>
      </c>
      <c r="H349" s="41">
        <f t="shared" si="77"/>
        <v>616.66</v>
      </c>
      <c r="I349" s="94">
        <f t="shared" si="78"/>
        <v>431.66</v>
      </c>
      <c r="J349" s="208">
        <f t="shared" si="79"/>
        <v>1.2800000000000001E-3</v>
      </c>
    </row>
    <row r="350" spans="1:10" s="31" customFormat="1" ht="25.5" x14ac:dyDescent="0.2">
      <c r="A350" s="33"/>
      <c r="B350" s="19" t="s">
        <v>488</v>
      </c>
      <c r="C350" s="63" t="s">
        <v>443</v>
      </c>
      <c r="D350" s="179" t="s">
        <v>478</v>
      </c>
      <c r="E350" s="11" t="s">
        <v>35</v>
      </c>
      <c r="F350" s="65">
        <v>1</v>
      </c>
      <c r="G350" s="247">
        <v>384.44</v>
      </c>
      <c r="H350" s="41">
        <f t="shared" si="77"/>
        <v>486.31</v>
      </c>
      <c r="I350" s="17">
        <f t="shared" si="78"/>
        <v>486.31</v>
      </c>
      <c r="J350" s="208">
        <f t="shared" si="79"/>
        <v>1.4400000000000001E-3</v>
      </c>
    </row>
    <row r="351" spans="1:10" s="31" customFormat="1" ht="38.25" x14ac:dyDescent="0.2">
      <c r="A351" s="33"/>
      <c r="B351" s="19">
        <v>91341</v>
      </c>
      <c r="C351" s="63" t="s">
        <v>473</v>
      </c>
      <c r="D351" s="179" t="s">
        <v>487</v>
      </c>
      <c r="E351" s="18" t="s">
        <v>34</v>
      </c>
      <c r="F351" s="75">
        <v>0.64</v>
      </c>
      <c r="G351" s="41">
        <v>487.48</v>
      </c>
      <c r="H351" s="41">
        <f t="shared" si="77"/>
        <v>616.66</v>
      </c>
      <c r="I351" s="94">
        <f t="shared" si="78"/>
        <v>394.66</v>
      </c>
      <c r="J351" s="208">
        <f t="shared" si="79"/>
        <v>1.17E-3</v>
      </c>
    </row>
    <row r="352" spans="1:10" s="31" customFormat="1" x14ac:dyDescent="0.2">
      <c r="A352" s="33"/>
      <c r="B352" s="19" t="s">
        <v>488</v>
      </c>
      <c r="C352" s="63" t="s">
        <v>479</v>
      </c>
      <c r="D352" s="9" t="s">
        <v>240</v>
      </c>
      <c r="E352" s="75" t="s">
        <v>34</v>
      </c>
      <c r="F352" s="75">
        <v>146.77000000000001</v>
      </c>
      <c r="G352" s="247">
        <v>1.87</v>
      </c>
      <c r="H352" s="41">
        <f t="shared" si="77"/>
        <v>2.36</v>
      </c>
      <c r="I352" s="17">
        <f t="shared" si="78"/>
        <v>346.38</v>
      </c>
      <c r="J352" s="208">
        <f t="shared" si="79"/>
        <v>1.0300000000000001E-3</v>
      </c>
    </row>
    <row r="353" spans="1:18" s="31" customFormat="1" x14ac:dyDescent="0.2">
      <c r="A353" s="33"/>
      <c r="B353" s="19"/>
      <c r="C353" s="266" t="s">
        <v>445</v>
      </c>
      <c r="D353" s="266"/>
      <c r="E353" s="266"/>
      <c r="F353" s="266"/>
      <c r="G353" s="266"/>
      <c r="H353" s="266"/>
      <c r="I353" s="145">
        <f>SUM(I347:I352)</f>
        <v>3636.13</v>
      </c>
      <c r="J353" s="207">
        <f t="shared" si="79"/>
        <v>1.0800000000000001E-2</v>
      </c>
    </row>
    <row r="354" spans="1:18" s="31" customFormat="1" x14ac:dyDescent="0.2">
      <c r="A354" s="29"/>
      <c r="B354" s="78"/>
      <c r="C354" s="83"/>
      <c r="D354" s="79"/>
      <c r="E354" s="80"/>
      <c r="F354" s="107"/>
      <c r="G354" s="114"/>
      <c r="H354" s="81"/>
      <c r="I354" s="85"/>
      <c r="J354" s="48"/>
    </row>
    <row r="355" spans="1:18" s="31" customFormat="1" ht="15.75" x14ac:dyDescent="0.2">
      <c r="A355" s="29"/>
      <c r="B355" s="78"/>
      <c r="C355" s="146"/>
      <c r="D355" s="147"/>
      <c r="E355" s="147"/>
      <c r="F355" s="148"/>
      <c r="G355" s="149"/>
      <c r="H355" s="146" t="s">
        <v>544</v>
      </c>
      <c r="I355" s="150">
        <f>SUM(I16,I30,I35,I218,I231,I241,I267,I281,I300,I338,I344,I353)</f>
        <v>336769.98</v>
      </c>
      <c r="J355" s="238">
        <f>SUM(J16,J30,J35,J218,J231,J241,J267,J281,J300,J338,J344,J353)</f>
        <v>1</v>
      </c>
      <c r="K355" s="245"/>
      <c r="L355" s="261"/>
    </row>
    <row r="356" spans="1:18" s="31" customFormat="1" x14ac:dyDescent="0.2">
      <c r="A356" s="29"/>
      <c r="B356" s="78"/>
      <c r="C356" s="83"/>
      <c r="D356" s="79"/>
      <c r="E356" s="80"/>
      <c r="F356" s="107"/>
      <c r="G356" s="114"/>
      <c r="H356" s="81"/>
      <c r="I356" s="85"/>
      <c r="J356" s="238">
        <f>SUM(J13:J15,J20:J29,J33:J34,J40:J216,J221:J230,J234:J240,J245:J265,J270:J280,J285:J298,J304:J336,J341:J343,J347:J352,J19)</f>
        <v>1</v>
      </c>
    </row>
    <row r="357" spans="1:18" s="31" customFormat="1" x14ac:dyDescent="0.2">
      <c r="A357" s="29"/>
      <c r="B357" s="78"/>
      <c r="C357" s="83"/>
      <c r="D357" s="79"/>
      <c r="E357" s="80"/>
      <c r="F357" s="107"/>
      <c r="G357" s="114"/>
      <c r="H357" s="81"/>
      <c r="I357" s="85"/>
      <c r="J357" s="48"/>
    </row>
    <row r="358" spans="1:18" s="31" customFormat="1" x14ac:dyDescent="0.2">
      <c r="A358" s="29"/>
      <c r="B358" s="78"/>
      <c r="C358" s="83"/>
      <c r="D358" s="79"/>
      <c r="E358" s="80"/>
      <c r="F358" s="107"/>
      <c r="G358" s="114"/>
      <c r="H358" s="81"/>
      <c r="I358" s="85"/>
      <c r="J358" s="48"/>
    </row>
    <row r="359" spans="1:18" s="31" customFormat="1" x14ac:dyDescent="0.2">
      <c r="A359" s="29"/>
      <c r="B359" s="78"/>
      <c r="C359" s="84"/>
      <c r="D359" s="77"/>
      <c r="E359" s="77"/>
      <c r="F359" s="108"/>
      <c r="G359" s="115"/>
      <c r="H359" s="77"/>
      <c r="I359" s="86"/>
      <c r="J359" s="48"/>
    </row>
    <row r="360" spans="1:18" s="31" customFormat="1" x14ac:dyDescent="0.2">
      <c r="A360" s="29"/>
      <c r="B360" s="78"/>
      <c r="C360" s="57"/>
      <c r="D360" s="34" t="s">
        <v>30</v>
      </c>
      <c r="E360" s="38"/>
      <c r="F360" s="60"/>
      <c r="G360" s="116"/>
      <c r="H360" s="39"/>
      <c r="I360" s="53">
        <f t="shared" ref="I360:I366" si="80">IF(B360=0,0,F360*G360)</f>
        <v>0</v>
      </c>
      <c r="J360" s="48"/>
    </row>
    <row r="361" spans="1:18" s="31" customFormat="1" x14ac:dyDescent="0.2">
      <c r="A361" s="29"/>
      <c r="B361" s="78"/>
      <c r="C361" s="57"/>
      <c r="D361" s="35" t="s">
        <v>359</v>
      </c>
      <c r="E361" s="38"/>
      <c r="F361" s="60"/>
      <c r="G361" s="116"/>
      <c r="H361" s="39"/>
      <c r="I361" s="53">
        <f t="shared" si="80"/>
        <v>0</v>
      </c>
      <c r="J361" s="48"/>
    </row>
    <row r="362" spans="1:18" s="31" customFormat="1" x14ac:dyDescent="0.2">
      <c r="A362" s="29"/>
      <c r="B362" s="78"/>
      <c r="C362" s="57"/>
      <c r="D362" s="161" t="s">
        <v>360</v>
      </c>
      <c r="E362" s="38"/>
      <c r="F362" s="60"/>
      <c r="G362" s="116"/>
      <c r="H362" s="39"/>
      <c r="I362" s="53">
        <f t="shared" si="80"/>
        <v>0</v>
      </c>
      <c r="J362" s="48"/>
    </row>
    <row r="363" spans="1:18" s="31" customFormat="1" x14ac:dyDescent="0.2">
      <c r="A363" s="29"/>
      <c r="B363" s="78"/>
      <c r="C363" s="57"/>
      <c r="D363" s="161" t="s">
        <v>31</v>
      </c>
      <c r="E363" s="38"/>
      <c r="F363" s="60"/>
      <c r="G363" s="116"/>
      <c r="H363" s="39"/>
      <c r="I363" s="53">
        <f t="shared" si="80"/>
        <v>0</v>
      </c>
      <c r="J363" s="48"/>
    </row>
    <row r="364" spans="1:18" s="31" customFormat="1" x14ac:dyDescent="0.2">
      <c r="A364" s="29"/>
      <c r="B364" s="82"/>
      <c r="C364" s="37"/>
      <c r="D364" s="36"/>
      <c r="E364" s="36"/>
      <c r="F364" s="61"/>
      <c r="G364" s="117"/>
      <c r="H364" s="40"/>
      <c r="I364" s="54">
        <f t="shared" si="80"/>
        <v>0</v>
      </c>
      <c r="J364" s="144"/>
    </row>
    <row r="365" spans="1:18" s="31" customFormat="1" x14ac:dyDescent="0.2">
      <c r="A365" s="33"/>
      <c r="B365" s="121"/>
      <c r="C365" s="137"/>
      <c r="D365" s="136"/>
      <c r="E365" s="136"/>
      <c r="F365" s="60"/>
      <c r="G365" s="116"/>
      <c r="H365" s="39"/>
      <c r="I365" s="138">
        <f t="shared" si="80"/>
        <v>0</v>
      </c>
      <c r="J365" s="139"/>
      <c r="K365" s="140"/>
      <c r="L365" s="140"/>
      <c r="M365" s="140"/>
      <c r="N365" s="140"/>
      <c r="O365" s="140"/>
      <c r="P365" s="140"/>
      <c r="Q365" s="140"/>
      <c r="R365" s="140"/>
    </row>
    <row r="366" spans="1:18" x14ac:dyDescent="0.2">
      <c r="B366" s="121"/>
      <c r="C366" s="137"/>
      <c r="D366" s="136"/>
      <c r="E366" s="136"/>
      <c r="F366" s="60"/>
      <c r="G366" s="116"/>
      <c r="H366" s="39"/>
      <c r="I366" s="138">
        <f t="shared" si="80"/>
        <v>0</v>
      </c>
      <c r="J366" s="141"/>
      <c r="K366" s="142"/>
      <c r="L366" s="142"/>
      <c r="M366" s="142"/>
      <c r="N366" s="142"/>
      <c r="O366" s="142"/>
      <c r="P366" s="142"/>
      <c r="Q366" s="142"/>
      <c r="R366" s="142"/>
    </row>
    <row r="367" spans="1:18" x14ac:dyDescent="0.2">
      <c r="B367" s="165"/>
      <c r="C367" s="137"/>
      <c r="D367" s="236"/>
      <c r="E367" s="167"/>
      <c r="F367" s="168"/>
      <c r="G367" s="169"/>
      <c r="H367" s="170"/>
      <c r="I367" s="143"/>
      <c r="J367" s="141"/>
      <c r="K367" s="142"/>
      <c r="L367" s="142"/>
      <c r="M367" s="142"/>
      <c r="N367" s="142"/>
      <c r="O367" s="142"/>
      <c r="P367" s="142"/>
      <c r="Q367" s="142"/>
      <c r="R367" s="142"/>
    </row>
    <row r="368" spans="1:18" x14ac:dyDescent="0.2">
      <c r="B368" s="165"/>
      <c r="C368" s="137"/>
      <c r="D368" s="166"/>
      <c r="E368" s="167"/>
      <c r="F368" s="168"/>
      <c r="G368" s="169"/>
      <c r="H368" s="170"/>
      <c r="I368" s="143"/>
      <c r="J368" s="141"/>
      <c r="K368" s="142"/>
      <c r="L368" s="142"/>
      <c r="M368" s="142"/>
      <c r="N368" s="142"/>
      <c r="O368" s="142"/>
      <c r="P368" s="142"/>
      <c r="Q368" s="142"/>
      <c r="R368" s="142"/>
    </row>
    <row r="369" spans="2:18" x14ac:dyDescent="0.2">
      <c r="B369" s="165"/>
      <c r="C369" s="137"/>
      <c r="D369" s="166"/>
      <c r="E369" s="167"/>
      <c r="F369" s="168"/>
      <c r="G369" s="169"/>
      <c r="H369" s="170"/>
      <c r="I369" s="143"/>
      <c r="J369" s="141"/>
      <c r="K369" s="142"/>
      <c r="L369" s="142"/>
      <c r="M369" s="142"/>
      <c r="N369" s="142"/>
      <c r="O369" s="142"/>
      <c r="P369" s="142"/>
      <c r="Q369" s="142"/>
      <c r="R369" s="142"/>
    </row>
    <row r="370" spans="2:18" x14ac:dyDescent="0.2">
      <c r="B370" s="171"/>
      <c r="C370" s="14"/>
      <c r="D370" s="172"/>
      <c r="E370" s="173"/>
      <c r="F370" s="174"/>
      <c r="G370" s="175"/>
      <c r="H370" s="176"/>
    </row>
    <row r="371" spans="2:18" x14ac:dyDescent="0.2">
      <c r="B371" s="171"/>
      <c r="C371" s="14"/>
      <c r="D371" s="172"/>
      <c r="E371" s="173"/>
      <c r="F371" s="174"/>
      <c r="G371" s="175"/>
      <c r="H371" s="176"/>
    </row>
    <row r="372" spans="2:18" x14ac:dyDescent="0.2">
      <c r="B372" s="171"/>
      <c r="C372" s="14"/>
      <c r="D372" s="172"/>
      <c r="E372" s="173"/>
      <c r="F372" s="174"/>
      <c r="G372" s="175"/>
      <c r="H372" s="176"/>
    </row>
    <row r="373" spans="2:18" x14ac:dyDescent="0.2">
      <c r="B373" s="171"/>
      <c r="C373" s="14"/>
      <c r="D373" s="172"/>
      <c r="E373" s="173"/>
      <c r="F373" s="174"/>
      <c r="G373" s="175"/>
      <c r="H373" s="176"/>
    </row>
    <row r="374" spans="2:18" x14ac:dyDescent="0.2">
      <c r="B374" s="171"/>
      <c r="C374" s="14"/>
      <c r="D374" s="172"/>
      <c r="E374" s="173"/>
      <c r="F374" s="174"/>
      <c r="G374" s="175"/>
      <c r="H374" s="176"/>
    </row>
    <row r="375" spans="2:18" x14ac:dyDescent="0.2">
      <c r="B375" s="171"/>
      <c r="C375" s="14"/>
      <c r="D375" s="172"/>
      <c r="E375" s="173"/>
      <c r="F375" s="174"/>
      <c r="G375" s="175"/>
      <c r="H375" s="176"/>
    </row>
    <row r="376" spans="2:18" x14ac:dyDescent="0.2">
      <c r="B376" s="171"/>
      <c r="C376" s="14"/>
      <c r="D376" s="172"/>
      <c r="E376" s="173"/>
      <c r="F376" s="174"/>
      <c r="G376" s="175"/>
      <c r="H376" s="176"/>
    </row>
    <row r="377" spans="2:18" x14ac:dyDescent="0.2">
      <c r="B377" s="171"/>
      <c r="C377" s="14"/>
      <c r="D377" s="172"/>
      <c r="E377" s="173"/>
      <c r="F377" s="174"/>
      <c r="G377" s="175"/>
      <c r="H377" s="176"/>
    </row>
    <row r="378" spans="2:18" x14ac:dyDescent="0.2">
      <c r="B378" s="171"/>
      <c r="C378" s="14"/>
      <c r="D378" s="172"/>
      <c r="E378" s="173"/>
      <c r="F378" s="174"/>
      <c r="G378" s="175"/>
      <c r="H378" s="176"/>
    </row>
    <row r="379" spans="2:18" x14ac:dyDescent="0.2">
      <c r="B379" s="171"/>
      <c r="C379" s="14"/>
      <c r="D379" s="172"/>
      <c r="E379" s="173"/>
      <c r="F379" s="174"/>
      <c r="G379" s="175"/>
      <c r="H379" s="176"/>
    </row>
    <row r="380" spans="2:18" x14ac:dyDescent="0.2">
      <c r="B380" s="171"/>
      <c r="C380" s="14"/>
      <c r="D380" s="172"/>
      <c r="E380" s="173"/>
      <c r="F380" s="174"/>
      <c r="G380" s="175"/>
      <c r="H380" s="176"/>
    </row>
    <row r="381" spans="2:18" x14ac:dyDescent="0.2">
      <c r="B381" s="171"/>
      <c r="C381" s="14"/>
      <c r="D381" s="172"/>
      <c r="E381" s="173"/>
      <c r="F381" s="174"/>
      <c r="G381" s="175"/>
      <c r="H381" s="176"/>
    </row>
    <row r="382" spans="2:18" x14ac:dyDescent="0.2">
      <c r="B382" s="171"/>
      <c r="C382" s="14"/>
      <c r="D382" s="172"/>
      <c r="E382" s="173"/>
      <c r="F382" s="174"/>
      <c r="G382" s="175"/>
      <c r="H382" s="176"/>
    </row>
    <row r="383" spans="2:18" x14ac:dyDescent="0.2">
      <c r="B383" s="171"/>
      <c r="C383" s="14"/>
      <c r="D383" s="172"/>
      <c r="E383" s="173"/>
      <c r="F383" s="174"/>
      <c r="G383" s="175"/>
      <c r="H383" s="176"/>
    </row>
    <row r="384" spans="2:18" x14ac:dyDescent="0.2">
      <c r="B384" s="171"/>
      <c r="C384" s="14"/>
      <c r="D384" s="172"/>
      <c r="E384" s="173"/>
      <c r="F384" s="174"/>
      <c r="G384" s="175"/>
      <c r="H384" s="176"/>
    </row>
    <row r="385" spans="2:8" x14ac:dyDescent="0.2">
      <c r="B385" s="171"/>
      <c r="C385" s="14"/>
      <c r="D385" s="172"/>
      <c r="E385" s="173"/>
      <c r="F385" s="174"/>
      <c r="G385" s="175"/>
      <c r="H385" s="176"/>
    </row>
    <row r="386" spans="2:8" x14ac:dyDescent="0.2">
      <c r="B386" s="171"/>
      <c r="C386" s="14"/>
      <c r="D386" s="172"/>
      <c r="E386" s="173"/>
      <c r="F386" s="174"/>
      <c r="G386" s="175"/>
      <c r="H386" s="176"/>
    </row>
    <row r="387" spans="2:8" x14ac:dyDescent="0.2">
      <c r="B387" s="171"/>
      <c r="C387" s="14"/>
      <c r="D387" s="172"/>
      <c r="E387" s="173"/>
      <c r="F387" s="174"/>
      <c r="G387" s="175"/>
      <c r="H387" s="176"/>
    </row>
    <row r="388" spans="2:8" x14ac:dyDescent="0.2">
      <c r="B388" s="171"/>
      <c r="C388" s="14"/>
      <c r="D388" s="172"/>
      <c r="E388" s="173"/>
      <c r="F388" s="174"/>
      <c r="G388" s="175"/>
      <c r="H388" s="176"/>
    </row>
    <row r="389" spans="2:8" x14ac:dyDescent="0.2">
      <c r="B389" s="171"/>
      <c r="C389" s="14"/>
      <c r="D389" s="172"/>
      <c r="E389" s="173"/>
      <c r="F389" s="174"/>
      <c r="G389" s="175"/>
      <c r="H389" s="176"/>
    </row>
    <row r="390" spans="2:8" x14ac:dyDescent="0.2">
      <c r="B390" s="171"/>
      <c r="C390" s="14"/>
      <c r="D390" s="172"/>
      <c r="E390" s="173"/>
      <c r="F390" s="174"/>
      <c r="G390" s="175"/>
      <c r="H390" s="176"/>
    </row>
    <row r="391" spans="2:8" x14ac:dyDescent="0.2">
      <c r="B391" s="171"/>
      <c r="C391" s="14"/>
      <c r="D391" s="172"/>
      <c r="E391" s="173"/>
      <c r="F391" s="174"/>
      <c r="G391" s="175"/>
      <c r="H391" s="176"/>
    </row>
    <row r="392" spans="2:8" x14ac:dyDescent="0.2">
      <c r="B392" s="171"/>
      <c r="C392" s="14"/>
      <c r="D392" s="172"/>
      <c r="E392" s="173"/>
      <c r="F392" s="174"/>
      <c r="G392" s="175"/>
      <c r="H392" s="176"/>
    </row>
    <row r="393" spans="2:8" x14ac:dyDescent="0.2">
      <c r="B393" s="171"/>
      <c r="C393" s="14"/>
      <c r="D393" s="172"/>
      <c r="E393" s="173"/>
      <c r="F393" s="174"/>
      <c r="G393" s="175"/>
      <c r="H393" s="176"/>
    </row>
    <row r="394" spans="2:8" x14ac:dyDescent="0.2">
      <c r="B394" s="171"/>
      <c r="C394" s="14"/>
      <c r="D394" s="172"/>
      <c r="E394" s="173"/>
      <c r="F394" s="174"/>
      <c r="G394" s="175"/>
      <c r="H394" s="176"/>
    </row>
    <row r="395" spans="2:8" x14ac:dyDescent="0.2">
      <c r="B395" s="171"/>
      <c r="C395" s="14"/>
      <c r="D395" s="172"/>
      <c r="E395" s="173"/>
      <c r="F395" s="174"/>
      <c r="G395" s="175"/>
      <c r="H395" s="176"/>
    </row>
    <row r="396" spans="2:8" x14ac:dyDescent="0.2">
      <c r="B396" s="171"/>
      <c r="C396" s="14"/>
      <c r="D396" s="172"/>
      <c r="E396" s="173"/>
      <c r="F396" s="174"/>
      <c r="G396" s="175"/>
      <c r="H396" s="176"/>
    </row>
    <row r="397" spans="2:8" x14ac:dyDescent="0.2">
      <c r="B397" s="171"/>
      <c r="C397" s="14"/>
      <c r="D397" s="172"/>
      <c r="E397" s="173"/>
      <c r="F397" s="174"/>
      <c r="G397" s="175"/>
      <c r="H397" s="176"/>
    </row>
    <row r="398" spans="2:8" x14ac:dyDescent="0.2">
      <c r="B398" s="171"/>
      <c r="C398" s="14"/>
      <c r="D398" s="172"/>
      <c r="E398" s="173"/>
      <c r="F398" s="174"/>
      <c r="G398" s="175"/>
      <c r="H398" s="176"/>
    </row>
    <row r="399" spans="2:8" x14ac:dyDescent="0.2">
      <c r="B399" s="171"/>
      <c r="C399" s="14"/>
      <c r="D399" s="172"/>
      <c r="E399" s="173"/>
      <c r="F399" s="174"/>
      <c r="G399" s="175"/>
      <c r="H399" s="176"/>
    </row>
    <row r="400" spans="2:8" x14ac:dyDescent="0.2">
      <c r="B400" s="171"/>
      <c r="C400" s="14"/>
      <c r="D400" s="172"/>
      <c r="E400" s="173"/>
      <c r="F400" s="174"/>
      <c r="G400" s="175"/>
      <c r="H400" s="176"/>
    </row>
    <row r="401" spans="2:8" x14ac:dyDescent="0.2">
      <c r="B401" s="171"/>
      <c r="C401" s="14"/>
      <c r="D401" s="172"/>
      <c r="E401" s="173"/>
      <c r="F401" s="174"/>
      <c r="G401" s="175"/>
      <c r="H401" s="176"/>
    </row>
    <row r="402" spans="2:8" x14ac:dyDescent="0.2">
      <c r="B402" s="171"/>
      <c r="C402" s="14"/>
      <c r="D402" s="172"/>
      <c r="E402" s="173"/>
      <c r="F402" s="174"/>
      <c r="G402" s="175"/>
      <c r="H402" s="176"/>
    </row>
    <row r="403" spans="2:8" x14ac:dyDescent="0.2">
      <c r="B403" s="171"/>
      <c r="C403" s="14"/>
      <c r="D403" s="172"/>
      <c r="E403" s="173"/>
      <c r="F403" s="174"/>
      <c r="G403" s="175"/>
      <c r="H403" s="176"/>
    </row>
    <row r="404" spans="2:8" x14ac:dyDescent="0.2">
      <c r="B404" s="171"/>
      <c r="C404" s="14"/>
      <c r="D404" s="172"/>
      <c r="E404" s="173"/>
      <c r="F404" s="174"/>
      <c r="G404" s="175"/>
      <c r="H404" s="176"/>
    </row>
    <row r="405" spans="2:8" x14ac:dyDescent="0.2">
      <c r="B405" s="171"/>
      <c r="C405" s="14"/>
      <c r="D405" s="172"/>
      <c r="E405" s="173"/>
      <c r="F405" s="174"/>
      <c r="G405" s="175"/>
      <c r="H405" s="176"/>
    </row>
    <row r="406" spans="2:8" x14ac:dyDescent="0.2">
      <c r="B406" s="171"/>
      <c r="C406" s="14"/>
      <c r="D406" s="172"/>
      <c r="E406" s="173"/>
      <c r="F406" s="174"/>
      <c r="G406" s="175"/>
      <c r="H406" s="176"/>
    </row>
    <row r="407" spans="2:8" x14ac:dyDescent="0.2">
      <c r="B407" s="171"/>
      <c r="C407" s="14"/>
      <c r="D407" s="172"/>
      <c r="E407" s="173"/>
      <c r="F407" s="174"/>
      <c r="G407" s="175"/>
      <c r="H407" s="176"/>
    </row>
    <row r="408" spans="2:8" x14ac:dyDescent="0.2">
      <c r="B408" s="171"/>
      <c r="C408" s="14"/>
      <c r="D408" s="172"/>
      <c r="E408" s="173"/>
      <c r="F408" s="174"/>
      <c r="G408" s="175"/>
      <c r="H408" s="176"/>
    </row>
    <row r="409" spans="2:8" x14ac:dyDescent="0.2">
      <c r="B409" s="171"/>
      <c r="C409" s="14"/>
      <c r="D409" s="172"/>
      <c r="E409" s="173"/>
      <c r="F409" s="174"/>
      <c r="G409" s="175"/>
      <c r="H409" s="176"/>
    </row>
    <row r="410" spans="2:8" x14ac:dyDescent="0.2">
      <c r="B410" s="171"/>
      <c r="C410" s="14"/>
      <c r="D410" s="172"/>
      <c r="E410" s="173"/>
      <c r="F410" s="174"/>
      <c r="G410" s="175"/>
      <c r="H410" s="176"/>
    </row>
    <row r="411" spans="2:8" x14ac:dyDescent="0.2">
      <c r="B411" s="171"/>
      <c r="C411" s="14"/>
      <c r="D411" s="172"/>
      <c r="E411" s="173"/>
      <c r="F411" s="174"/>
      <c r="G411" s="175"/>
      <c r="H411" s="176"/>
    </row>
    <row r="412" spans="2:8" x14ac:dyDescent="0.2">
      <c r="B412" s="171"/>
      <c r="C412" s="14"/>
      <c r="D412" s="172"/>
      <c r="E412" s="173"/>
      <c r="F412" s="174"/>
      <c r="G412" s="175"/>
      <c r="H412" s="176"/>
    </row>
    <row r="413" spans="2:8" x14ac:dyDescent="0.2">
      <c r="B413" s="171"/>
      <c r="C413" s="14"/>
      <c r="D413" s="172"/>
      <c r="E413" s="173"/>
      <c r="F413" s="174"/>
      <c r="G413" s="175"/>
      <c r="H413" s="176"/>
    </row>
    <row r="414" spans="2:8" x14ac:dyDescent="0.2">
      <c r="B414" s="171"/>
      <c r="C414" s="14"/>
      <c r="D414" s="172"/>
      <c r="E414" s="173"/>
      <c r="F414" s="174"/>
      <c r="G414" s="175"/>
      <c r="H414" s="176"/>
    </row>
    <row r="415" spans="2:8" x14ac:dyDescent="0.2">
      <c r="B415" s="171"/>
      <c r="C415" s="14"/>
      <c r="D415" s="172"/>
      <c r="E415" s="173"/>
      <c r="F415" s="174"/>
      <c r="G415" s="175"/>
      <c r="H415" s="176"/>
    </row>
    <row r="416" spans="2:8" x14ac:dyDescent="0.2">
      <c r="B416" s="171"/>
      <c r="C416" s="14"/>
      <c r="D416" s="172"/>
      <c r="E416" s="173"/>
      <c r="F416" s="174"/>
      <c r="G416" s="175"/>
      <c r="H416" s="176"/>
    </row>
    <row r="417" spans="2:8" x14ac:dyDescent="0.2">
      <c r="B417" s="171"/>
      <c r="C417" s="14"/>
      <c r="D417" s="172"/>
      <c r="E417" s="173"/>
      <c r="F417" s="174"/>
      <c r="G417" s="175"/>
      <c r="H417" s="176"/>
    </row>
    <row r="418" spans="2:8" x14ac:dyDescent="0.2">
      <c r="B418" s="171"/>
      <c r="C418" s="14"/>
      <c r="D418" s="172"/>
      <c r="E418" s="173"/>
      <c r="F418" s="174"/>
      <c r="G418" s="175"/>
      <c r="H418" s="176"/>
    </row>
    <row r="419" spans="2:8" x14ac:dyDescent="0.2">
      <c r="B419" s="171"/>
      <c r="C419" s="14"/>
      <c r="D419" s="172"/>
      <c r="E419" s="173"/>
      <c r="F419" s="174"/>
      <c r="G419" s="175"/>
      <c r="H419" s="176"/>
    </row>
    <row r="420" spans="2:8" x14ac:dyDescent="0.2">
      <c r="B420" s="171"/>
      <c r="C420" s="14"/>
      <c r="D420" s="172"/>
      <c r="E420" s="173"/>
      <c r="F420" s="174"/>
      <c r="G420" s="175"/>
      <c r="H420" s="176"/>
    </row>
    <row r="421" spans="2:8" x14ac:dyDescent="0.2">
      <c r="B421" s="171"/>
      <c r="C421" s="14"/>
      <c r="D421" s="172"/>
      <c r="E421" s="173"/>
      <c r="F421" s="174"/>
      <c r="G421" s="175"/>
      <c r="H421" s="176"/>
    </row>
    <row r="422" spans="2:8" x14ac:dyDescent="0.2">
      <c r="B422" s="171"/>
      <c r="C422" s="14"/>
      <c r="D422" s="172"/>
      <c r="E422" s="173"/>
      <c r="F422" s="174"/>
      <c r="G422" s="175"/>
      <c r="H422" s="176"/>
    </row>
    <row r="423" spans="2:8" x14ac:dyDescent="0.2">
      <c r="B423" s="171"/>
      <c r="C423" s="14"/>
      <c r="D423" s="172"/>
      <c r="E423" s="173"/>
      <c r="F423" s="174"/>
      <c r="G423" s="175"/>
      <c r="H423" s="176"/>
    </row>
    <row r="424" spans="2:8" x14ac:dyDescent="0.2">
      <c r="B424" s="171"/>
      <c r="C424" s="14"/>
      <c r="D424" s="172"/>
      <c r="E424" s="173"/>
      <c r="F424" s="174"/>
      <c r="G424" s="175"/>
      <c r="H424" s="176"/>
    </row>
    <row r="425" spans="2:8" x14ac:dyDescent="0.2">
      <c r="B425" s="171"/>
      <c r="C425" s="14"/>
      <c r="D425" s="172"/>
      <c r="E425" s="173"/>
      <c r="F425" s="174"/>
      <c r="G425" s="175"/>
      <c r="H425" s="176"/>
    </row>
    <row r="426" spans="2:8" x14ac:dyDescent="0.2">
      <c r="B426" s="171"/>
      <c r="C426" s="14"/>
      <c r="D426" s="172"/>
      <c r="E426" s="173"/>
      <c r="F426" s="174"/>
      <c r="G426" s="175"/>
      <c r="H426" s="176"/>
    </row>
    <row r="427" spans="2:8" x14ac:dyDescent="0.2">
      <c r="B427" s="171"/>
      <c r="C427" s="14"/>
      <c r="D427" s="172"/>
      <c r="E427" s="173"/>
      <c r="F427" s="174"/>
      <c r="G427" s="175"/>
      <c r="H427" s="176"/>
    </row>
    <row r="428" spans="2:8" x14ac:dyDescent="0.2">
      <c r="B428" s="171"/>
      <c r="C428" s="14"/>
      <c r="D428" s="172"/>
      <c r="E428" s="173"/>
      <c r="F428" s="174"/>
      <c r="G428" s="175"/>
      <c r="H428" s="176"/>
    </row>
    <row r="429" spans="2:8" x14ac:dyDescent="0.2">
      <c r="B429" s="171"/>
      <c r="C429" s="14"/>
      <c r="D429" s="172"/>
      <c r="E429" s="173"/>
      <c r="F429" s="174"/>
      <c r="G429" s="175"/>
      <c r="H429" s="176"/>
    </row>
    <row r="430" spans="2:8" x14ac:dyDescent="0.2">
      <c r="B430" s="171"/>
      <c r="C430" s="14"/>
      <c r="D430" s="172"/>
      <c r="E430" s="173"/>
      <c r="F430" s="174"/>
      <c r="G430" s="175"/>
      <c r="H430" s="176"/>
    </row>
    <row r="431" spans="2:8" x14ac:dyDescent="0.2">
      <c r="B431" s="171"/>
      <c r="C431" s="14"/>
      <c r="D431" s="172"/>
      <c r="E431" s="173"/>
      <c r="F431" s="174"/>
      <c r="G431" s="175"/>
      <c r="H431" s="176"/>
    </row>
    <row r="432" spans="2:8" x14ac:dyDescent="0.2">
      <c r="B432" s="171"/>
      <c r="C432" s="14"/>
      <c r="D432" s="172"/>
      <c r="E432" s="173"/>
      <c r="F432" s="174"/>
      <c r="G432" s="175"/>
      <c r="H432" s="176"/>
    </row>
    <row r="433" spans="2:8" x14ac:dyDescent="0.2">
      <c r="B433" s="171"/>
      <c r="C433" s="14"/>
      <c r="D433" s="172"/>
      <c r="E433" s="173"/>
      <c r="F433" s="174"/>
      <c r="G433" s="175"/>
      <c r="H433" s="176"/>
    </row>
    <row r="434" spans="2:8" x14ac:dyDescent="0.2">
      <c r="B434" s="171"/>
      <c r="C434" s="14"/>
      <c r="D434" s="172"/>
      <c r="E434" s="173"/>
      <c r="F434" s="174"/>
      <c r="G434" s="175"/>
      <c r="H434" s="176"/>
    </row>
    <row r="435" spans="2:8" x14ac:dyDescent="0.2">
      <c r="B435" s="171"/>
      <c r="C435" s="14"/>
      <c r="D435" s="172"/>
      <c r="E435" s="173"/>
      <c r="F435" s="174"/>
      <c r="G435" s="175"/>
      <c r="H435" s="176"/>
    </row>
    <row r="436" spans="2:8" x14ac:dyDescent="0.2">
      <c r="B436" s="171"/>
      <c r="C436" s="14"/>
      <c r="D436" s="172"/>
      <c r="E436" s="173"/>
      <c r="F436" s="174"/>
      <c r="G436" s="175"/>
      <c r="H436" s="176"/>
    </row>
    <row r="437" spans="2:8" x14ac:dyDescent="0.2">
      <c r="B437" s="171"/>
      <c r="C437" s="14"/>
      <c r="D437" s="172"/>
      <c r="E437" s="173"/>
      <c r="F437" s="174"/>
      <c r="G437" s="175"/>
      <c r="H437" s="176"/>
    </row>
    <row r="438" spans="2:8" x14ac:dyDescent="0.2">
      <c r="B438" s="171"/>
      <c r="C438" s="14"/>
      <c r="D438" s="172"/>
      <c r="E438" s="173"/>
      <c r="F438" s="174"/>
      <c r="G438" s="175"/>
      <c r="H438" s="176"/>
    </row>
    <row r="439" spans="2:8" x14ac:dyDescent="0.2">
      <c r="B439" s="171"/>
      <c r="C439" s="14"/>
      <c r="D439" s="172"/>
      <c r="E439" s="173"/>
      <c r="F439" s="174"/>
      <c r="G439" s="175"/>
      <c r="H439" s="176"/>
    </row>
    <row r="440" spans="2:8" x14ac:dyDescent="0.2">
      <c r="B440" s="171"/>
      <c r="C440" s="14"/>
      <c r="D440" s="172"/>
      <c r="E440" s="173"/>
      <c r="F440" s="174"/>
      <c r="G440" s="175"/>
      <c r="H440" s="176"/>
    </row>
    <row r="441" spans="2:8" x14ac:dyDescent="0.2">
      <c r="B441" s="171"/>
      <c r="C441" s="14"/>
      <c r="D441" s="172"/>
      <c r="E441" s="173"/>
      <c r="F441" s="174"/>
      <c r="G441" s="175"/>
      <c r="H441" s="176"/>
    </row>
    <row r="442" spans="2:8" x14ac:dyDescent="0.2">
      <c r="B442" s="171"/>
      <c r="C442" s="14"/>
      <c r="D442" s="172"/>
      <c r="E442" s="173"/>
      <c r="F442" s="174"/>
      <c r="G442" s="175"/>
      <c r="H442" s="176"/>
    </row>
    <row r="443" spans="2:8" x14ac:dyDescent="0.2">
      <c r="B443" s="171"/>
      <c r="C443" s="14"/>
      <c r="D443" s="172"/>
      <c r="E443" s="173"/>
      <c r="F443" s="174"/>
      <c r="G443" s="175"/>
      <c r="H443" s="176"/>
    </row>
    <row r="444" spans="2:8" x14ac:dyDescent="0.2">
      <c r="B444" s="171"/>
      <c r="C444" s="14"/>
      <c r="D444" s="172"/>
      <c r="E444" s="173"/>
      <c r="F444" s="174"/>
      <c r="G444" s="175"/>
      <c r="H444" s="176"/>
    </row>
    <row r="445" spans="2:8" x14ac:dyDescent="0.2">
      <c r="B445" s="171"/>
      <c r="C445" s="14"/>
      <c r="D445" s="172"/>
      <c r="E445" s="173"/>
      <c r="F445" s="174"/>
      <c r="G445" s="175"/>
      <c r="H445" s="176"/>
    </row>
    <row r="446" spans="2:8" x14ac:dyDescent="0.2">
      <c r="B446" s="171"/>
      <c r="C446" s="14"/>
      <c r="D446" s="172"/>
      <c r="E446" s="173"/>
      <c r="F446" s="174"/>
      <c r="G446" s="175"/>
      <c r="H446" s="176"/>
    </row>
    <row r="447" spans="2:8" x14ac:dyDescent="0.2">
      <c r="B447" s="171"/>
      <c r="C447" s="14"/>
      <c r="D447" s="172"/>
      <c r="E447" s="173"/>
      <c r="F447" s="174"/>
      <c r="G447" s="175"/>
      <c r="H447" s="176"/>
    </row>
    <row r="448" spans="2:8" x14ac:dyDescent="0.2">
      <c r="B448" s="171"/>
      <c r="C448" s="14"/>
      <c r="D448" s="172"/>
      <c r="E448" s="173"/>
      <c r="F448" s="174"/>
      <c r="G448" s="175"/>
      <c r="H448" s="176"/>
    </row>
    <row r="449" spans="2:8" x14ac:dyDescent="0.2">
      <c r="B449" s="171"/>
      <c r="C449" s="14"/>
      <c r="D449" s="172"/>
      <c r="E449" s="173"/>
      <c r="F449" s="174"/>
      <c r="G449" s="175"/>
      <c r="H449" s="176"/>
    </row>
    <row r="450" spans="2:8" x14ac:dyDescent="0.2">
      <c r="B450" s="171"/>
      <c r="C450" s="14"/>
      <c r="D450" s="172"/>
      <c r="E450" s="173"/>
      <c r="F450" s="174"/>
      <c r="G450" s="175"/>
      <c r="H450" s="176"/>
    </row>
    <row r="451" spans="2:8" x14ac:dyDescent="0.2">
      <c r="B451" s="171"/>
      <c r="C451" s="14"/>
      <c r="D451" s="172"/>
      <c r="E451" s="173"/>
      <c r="F451" s="174"/>
      <c r="G451" s="175"/>
      <c r="H451" s="176"/>
    </row>
    <row r="452" spans="2:8" x14ac:dyDescent="0.2">
      <c r="B452" s="171"/>
      <c r="C452" s="14"/>
      <c r="D452" s="172"/>
      <c r="E452" s="173"/>
      <c r="F452" s="174"/>
      <c r="G452" s="175"/>
      <c r="H452" s="176"/>
    </row>
    <row r="453" spans="2:8" x14ac:dyDescent="0.2">
      <c r="B453" s="171"/>
      <c r="C453" s="14"/>
      <c r="D453" s="172"/>
      <c r="E453" s="173"/>
      <c r="F453" s="174"/>
      <c r="G453" s="175"/>
      <c r="H453" s="176"/>
    </row>
    <row r="454" spans="2:8" x14ac:dyDescent="0.2">
      <c r="B454" s="171"/>
      <c r="C454" s="14"/>
      <c r="D454" s="172"/>
      <c r="E454" s="173"/>
      <c r="F454" s="174"/>
      <c r="G454" s="175"/>
      <c r="H454" s="176"/>
    </row>
    <row r="455" spans="2:8" x14ac:dyDescent="0.2">
      <c r="B455" s="171"/>
      <c r="C455" s="14"/>
      <c r="D455" s="172"/>
      <c r="E455" s="173"/>
      <c r="F455" s="174"/>
      <c r="G455" s="175"/>
      <c r="H455" s="176"/>
    </row>
    <row r="456" spans="2:8" x14ac:dyDescent="0.2">
      <c r="B456" s="171"/>
      <c r="C456" s="14"/>
      <c r="D456" s="172"/>
      <c r="E456" s="173"/>
      <c r="F456" s="174"/>
      <c r="G456" s="175"/>
      <c r="H456" s="176"/>
    </row>
    <row r="457" spans="2:8" x14ac:dyDescent="0.2">
      <c r="B457" s="171"/>
      <c r="C457" s="14"/>
      <c r="D457" s="172"/>
      <c r="E457" s="173"/>
      <c r="F457" s="174"/>
      <c r="G457" s="175"/>
      <c r="H457" s="176"/>
    </row>
    <row r="458" spans="2:8" x14ac:dyDescent="0.2">
      <c r="B458" s="171"/>
      <c r="C458" s="14"/>
      <c r="D458" s="172"/>
      <c r="E458" s="173"/>
      <c r="F458" s="174"/>
      <c r="G458" s="175"/>
      <c r="H458" s="176"/>
    </row>
    <row r="459" spans="2:8" x14ac:dyDescent="0.2">
      <c r="B459" s="171"/>
      <c r="C459" s="14"/>
      <c r="D459" s="172"/>
      <c r="E459" s="173"/>
      <c r="F459" s="174"/>
      <c r="G459" s="175"/>
      <c r="H459" s="176"/>
    </row>
    <row r="460" spans="2:8" x14ac:dyDescent="0.2">
      <c r="B460" s="171"/>
      <c r="C460" s="14"/>
      <c r="D460" s="172"/>
      <c r="E460" s="173"/>
      <c r="F460" s="174"/>
      <c r="G460" s="175"/>
      <c r="H460" s="176"/>
    </row>
    <row r="461" spans="2:8" x14ac:dyDescent="0.2">
      <c r="B461" s="171"/>
      <c r="C461" s="14"/>
      <c r="D461" s="172"/>
      <c r="E461" s="173"/>
      <c r="F461" s="174"/>
      <c r="G461" s="175"/>
      <c r="H461" s="176"/>
    </row>
    <row r="462" spans="2:8" x14ac:dyDescent="0.2">
      <c r="B462" s="171"/>
      <c r="C462" s="14"/>
      <c r="D462" s="172"/>
      <c r="E462" s="173"/>
      <c r="F462" s="174"/>
      <c r="G462" s="175"/>
      <c r="H462" s="176"/>
    </row>
    <row r="463" spans="2:8" x14ac:dyDescent="0.2">
      <c r="B463" s="171"/>
      <c r="C463" s="14"/>
      <c r="D463" s="172"/>
      <c r="E463" s="173"/>
      <c r="F463" s="174"/>
      <c r="G463" s="175"/>
      <c r="H463" s="176"/>
    </row>
    <row r="464" spans="2:8" x14ac:dyDescent="0.2">
      <c r="B464" s="171"/>
      <c r="C464" s="14"/>
      <c r="D464" s="172"/>
      <c r="E464" s="173"/>
      <c r="F464" s="174"/>
      <c r="G464" s="175"/>
      <c r="H464" s="176"/>
    </row>
    <row r="465" spans="2:8" x14ac:dyDescent="0.2">
      <c r="B465" s="171"/>
      <c r="C465" s="14"/>
      <c r="D465" s="172"/>
      <c r="E465" s="173"/>
      <c r="F465" s="174"/>
      <c r="G465" s="175"/>
      <c r="H465" s="176"/>
    </row>
    <row r="466" spans="2:8" x14ac:dyDescent="0.2">
      <c r="B466" s="171"/>
      <c r="C466" s="14"/>
      <c r="D466" s="172"/>
      <c r="E466" s="173"/>
      <c r="F466" s="174"/>
      <c r="G466" s="175"/>
      <c r="H466" s="176"/>
    </row>
    <row r="467" spans="2:8" x14ac:dyDescent="0.2">
      <c r="B467" s="171"/>
      <c r="C467" s="14"/>
      <c r="D467" s="172"/>
      <c r="E467" s="173"/>
      <c r="F467" s="174"/>
      <c r="G467" s="175"/>
      <c r="H467" s="176"/>
    </row>
    <row r="468" spans="2:8" x14ac:dyDescent="0.2">
      <c r="B468" s="171"/>
      <c r="C468" s="14"/>
      <c r="D468" s="172"/>
      <c r="E468" s="173"/>
      <c r="F468" s="174"/>
      <c r="G468" s="175"/>
      <c r="H468" s="176"/>
    </row>
    <row r="469" spans="2:8" x14ac:dyDescent="0.2">
      <c r="B469" s="171"/>
      <c r="C469" s="14"/>
      <c r="D469" s="172"/>
      <c r="E469" s="173"/>
      <c r="F469" s="174"/>
      <c r="G469" s="175"/>
      <c r="H469" s="176"/>
    </row>
    <row r="470" spans="2:8" x14ac:dyDescent="0.2">
      <c r="B470" s="171"/>
      <c r="C470" s="14"/>
      <c r="D470" s="172"/>
      <c r="E470" s="173"/>
      <c r="F470" s="174"/>
      <c r="G470" s="175"/>
      <c r="H470" s="176"/>
    </row>
    <row r="471" spans="2:8" x14ac:dyDescent="0.2">
      <c r="B471" s="171"/>
      <c r="C471" s="14"/>
      <c r="D471" s="172"/>
      <c r="E471" s="173"/>
      <c r="F471" s="174"/>
      <c r="G471" s="175"/>
      <c r="H471" s="176"/>
    </row>
    <row r="472" spans="2:8" x14ac:dyDescent="0.2">
      <c r="B472" s="171"/>
      <c r="C472" s="14"/>
      <c r="D472" s="172"/>
      <c r="E472" s="173"/>
      <c r="F472" s="174"/>
      <c r="G472" s="175"/>
      <c r="H472" s="176"/>
    </row>
    <row r="473" spans="2:8" x14ac:dyDescent="0.2">
      <c r="B473" s="171"/>
      <c r="C473" s="14"/>
      <c r="D473" s="172"/>
      <c r="E473" s="173"/>
      <c r="F473" s="174"/>
      <c r="G473" s="175"/>
      <c r="H473" s="176"/>
    </row>
    <row r="474" spans="2:8" x14ac:dyDescent="0.2">
      <c r="B474" s="171"/>
      <c r="C474" s="14"/>
      <c r="D474" s="172"/>
      <c r="E474" s="173"/>
      <c r="F474" s="174"/>
      <c r="G474" s="175"/>
      <c r="H474" s="176"/>
    </row>
    <row r="475" spans="2:8" x14ac:dyDescent="0.2">
      <c r="B475" s="171"/>
      <c r="C475" s="14"/>
      <c r="D475" s="172"/>
      <c r="E475" s="173"/>
      <c r="F475" s="174"/>
      <c r="G475" s="175"/>
      <c r="H475" s="176"/>
    </row>
    <row r="476" spans="2:8" x14ac:dyDescent="0.2">
      <c r="B476" s="171"/>
      <c r="C476" s="14"/>
      <c r="D476" s="172"/>
      <c r="E476" s="173"/>
      <c r="F476" s="174"/>
      <c r="G476" s="175"/>
      <c r="H476" s="176"/>
    </row>
    <row r="477" spans="2:8" x14ac:dyDescent="0.2">
      <c r="B477" s="171"/>
      <c r="C477" s="14"/>
      <c r="D477" s="172"/>
      <c r="E477" s="173"/>
      <c r="F477" s="174"/>
      <c r="G477" s="175"/>
      <c r="H477" s="176"/>
    </row>
    <row r="478" spans="2:8" x14ac:dyDescent="0.2">
      <c r="B478" s="171"/>
      <c r="C478" s="14"/>
      <c r="D478" s="172"/>
      <c r="E478" s="173"/>
      <c r="F478" s="174"/>
      <c r="G478" s="175"/>
      <c r="H478" s="176"/>
    </row>
    <row r="479" spans="2:8" x14ac:dyDescent="0.2">
      <c r="B479" s="171"/>
      <c r="C479" s="14"/>
      <c r="D479" s="172"/>
      <c r="E479" s="173"/>
      <c r="F479" s="174"/>
      <c r="G479" s="175"/>
      <c r="H479" s="176"/>
    </row>
    <row r="480" spans="2:8" x14ac:dyDescent="0.2">
      <c r="B480" s="171"/>
      <c r="C480" s="14"/>
      <c r="D480" s="172"/>
      <c r="E480" s="173"/>
      <c r="F480" s="174"/>
      <c r="G480" s="175"/>
      <c r="H480" s="176"/>
    </row>
    <row r="481" spans="2:8" x14ac:dyDescent="0.2">
      <c r="B481" s="171"/>
      <c r="C481" s="14"/>
      <c r="D481" s="172"/>
      <c r="E481" s="173"/>
      <c r="F481" s="174"/>
      <c r="G481" s="175"/>
      <c r="H481" s="176"/>
    </row>
    <row r="482" spans="2:8" x14ac:dyDescent="0.2">
      <c r="B482" s="171"/>
      <c r="C482" s="14"/>
      <c r="D482" s="172"/>
      <c r="E482" s="173"/>
      <c r="F482" s="174"/>
      <c r="G482" s="175"/>
      <c r="H482" s="176"/>
    </row>
    <row r="483" spans="2:8" x14ac:dyDescent="0.2">
      <c r="B483" s="171"/>
      <c r="C483" s="14"/>
      <c r="D483" s="172"/>
      <c r="E483" s="173"/>
      <c r="F483" s="174"/>
      <c r="G483" s="175"/>
      <c r="H483" s="176"/>
    </row>
    <row r="484" spans="2:8" x14ac:dyDescent="0.2">
      <c r="B484" s="171"/>
      <c r="C484" s="14"/>
      <c r="D484" s="172"/>
      <c r="E484" s="173"/>
      <c r="F484" s="174"/>
      <c r="G484" s="175"/>
      <c r="H484" s="176"/>
    </row>
    <row r="485" spans="2:8" x14ac:dyDescent="0.2">
      <c r="B485" s="171"/>
      <c r="C485" s="14"/>
      <c r="D485" s="172"/>
      <c r="E485" s="173"/>
      <c r="F485" s="174"/>
      <c r="G485" s="175"/>
      <c r="H485" s="176"/>
    </row>
    <row r="486" spans="2:8" x14ac:dyDescent="0.2">
      <c r="B486" s="171"/>
      <c r="C486" s="14"/>
      <c r="D486" s="172"/>
      <c r="E486" s="173"/>
      <c r="F486" s="174"/>
      <c r="G486" s="175"/>
      <c r="H486" s="176"/>
    </row>
    <row r="487" spans="2:8" x14ac:dyDescent="0.2">
      <c r="B487" s="171"/>
      <c r="C487" s="14"/>
      <c r="D487" s="172"/>
      <c r="E487" s="173"/>
      <c r="F487" s="174"/>
      <c r="G487" s="175"/>
      <c r="H487" s="176"/>
    </row>
    <row r="488" spans="2:8" x14ac:dyDescent="0.2">
      <c r="B488" s="171"/>
      <c r="C488" s="14"/>
      <c r="D488" s="172"/>
      <c r="E488" s="173"/>
      <c r="F488" s="174"/>
      <c r="G488" s="175"/>
      <c r="H488" s="176"/>
    </row>
    <row r="489" spans="2:8" x14ac:dyDescent="0.2">
      <c r="B489" s="171"/>
      <c r="C489" s="14"/>
      <c r="D489" s="172"/>
      <c r="E489" s="173"/>
      <c r="F489" s="174"/>
      <c r="G489" s="175"/>
      <c r="H489" s="176"/>
    </row>
    <row r="490" spans="2:8" x14ac:dyDescent="0.2">
      <c r="B490" s="171"/>
      <c r="C490" s="14"/>
      <c r="D490" s="172"/>
      <c r="E490" s="173"/>
      <c r="F490" s="174"/>
      <c r="G490" s="175"/>
      <c r="H490" s="176"/>
    </row>
    <row r="491" spans="2:8" x14ac:dyDescent="0.2">
      <c r="B491" s="171"/>
      <c r="C491" s="14"/>
      <c r="D491" s="172"/>
      <c r="E491" s="173"/>
      <c r="F491" s="174"/>
      <c r="G491" s="175"/>
      <c r="H491" s="176"/>
    </row>
    <row r="492" spans="2:8" x14ac:dyDescent="0.2">
      <c r="B492" s="171"/>
      <c r="C492" s="14"/>
      <c r="D492" s="172"/>
      <c r="E492" s="173"/>
      <c r="F492" s="174"/>
      <c r="G492" s="175"/>
      <c r="H492" s="176"/>
    </row>
    <row r="493" spans="2:8" x14ac:dyDescent="0.2">
      <c r="B493" s="171"/>
      <c r="C493" s="14"/>
      <c r="D493" s="172"/>
      <c r="E493" s="173"/>
      <c r="F493" s="174"/>
      <c r="G493" s="175"/>
      <c r="H493" s="176"/>
    </row>
    <row r="494" spans="2:8" x14ac:dyDescent="0.2">
      <c r="B494" s="171"/>
      <c r="C494" s="14"/>
      <c r="D494" s="172"/>
      <c r="E494" s="173"/>
      <c r="F494" s="174"/>
      <c r="G494" s="175"/>
      <c r="H494" s="176"/>
    </row>
    <row r="495" spans="2:8" x14ac:dyDescent="0.2">
      <c r="B495" s="171"/>
      <c r="C495" s="14"/>
      <c r="D495" s="172"/>
      <c r="E495" s="173"/>
      <c r="F495" s="174"/>
      <c r="G495" s="175"/>
      <c r="H495" s="176"/>
    </row>
    <row r="496" spans="2:8" x14ac:dyDescent="0.2">
      <c r="B496" s="171"/>
      <c r="C496" s="14"/>
      <c r="D496" s="172"/>
      <c r="E496" s="173"/>
      <c r="F496" s="174"/>
      <c r="G496" s="175"/>
      <c r="H496" s="176"/>
    </row>
    <row r="497" spans="2:8" x14ac:dyDescent="0.2">
      <c r="B497" s="171"/>
      <c r="C497" s="14"/>
      <c r="D497" s="172"/>
      <c r="E497" s="173"/>
      <c r="F497" s="174"/>
      <c r="G497" s="175"/>
      <c r="H497" s="176"/>
    </row>
    <row r="498" spans="2:8" x14ac:dyDescent="0.2">
      <c r="B498" s="171"/>
      <c r="C498" s="14"/>
      <c r="D498" s="172"/>
      <c r="E498" s="173"/>
      <c r="F498" s="174"/>
      <c r="G498" s="175"/>
      <c r="H498" s="176"/>
    </row>
    <row r="499" spans="2:8" x14ac:dyDescent="0.2">
      <c r="B499" s="171"/>
      <c r="C499" s="14"/>
      <c r="D499" s="172"/>
      <c r="E499" s="173"/>
      <c r="F499" s="174"/>
      <c r="G499" s="175"/>
      <c r="H499" s="176"/>
    </row>
    <row r="500" spans="2:8" x14ac:dyDescent="0.2">
      <c r="B500" s="171"/>
      <c r="C500" s="14"/>
      <c r="D500" s="172"/>
      <c r="E500" s="173"/>
      <c r="F500" s="174"/>
      <c r="G500" s="175"/>
      <c r="H500" s="176"/>
    </row>
    <row r="501" spans="2:8" x14ac:dyDescent="0.2">
      <c r="B501" s="171"/>
      <c r="C501" s="14"/>
      <c r="D501" s="172"/>
      <c r="E501" s="173"/>
      <c r="F501" s="174"/>
      <c r="G501" s="175"/>
      <c r="H501" s="176"/>
    </row>
    <row r="502" spans="2:8" x14ac:dyDescent="0.2">
      <c r="B502" s="171"/>
      <c r="C502" s="14"/>
      <c r="D502" s="172"/>
      <c r="E502" s="173"/>
      <c r="F502" s="174"/>
      <c r="G502" s="175"/>
      <c r="H502" s="176"/>
    </row>
    <row r="503" spans="2:8" x14ac:dyDescent="0.2">
      <c r="B503" s="171"/>
      <c r="C503" s="14"/>
      <c r="D503" s="172"/>
      <c r="E503" s="173"/>
      <c r="F503" s="174"/>
      <c r="G503" s="175"/>
      <c r="H503" s="176"/>
    </row>
    <row r="504" spans="2:8" x14ac:dyDescent="0.2">
      <c r="B504" s="171"/>
      <c r="C504" s="14"/>
      <c r="D504" s="172"/>
      <c r="E504" s="173"/>
      <c r="F504" s="174"/>
      <c r="G504" s="175"/>
      <c r="H504" s="176"/>
    </row>
    <row r="505" spans="2:8" x14ac:dyDescent="0.2">
      <c r="B505" s="171"/>
      <c r="C505" s="14"/>
      <c r="D505" s="172"/>
      <c r="E505" s="173"/>
      <c r="F505" s="174"/>
      <c r="G505" s="175"/>
      <c r="H505" s="176"/>
    </row>
    <row r="506" spans="2:8" x14ac:dyDescent="0.2">
      <c r="B506" s="171"/>
      <c r="C506" s="14"/>
      <c r="D506" s="172"/>
      <c r="E506" s="173"/>
      <c r="F506" s="174"/>
      <c r="G506" s="175"/>
      <c r="H506" s="176"/>
    </row>
    <row r="507" spans="2:8" x14ac:dyDescent="0.2">
      <c r="B507" s="171"/>
      <c r="C507" s="14"/>
      <c r="D507" s="172"/>
      <c r="E507" s="173"/>
      <c r="F507" s="174"/>
      <c r="G507" s="175"/>
      <c r="H507" s="176"/>
    </row>
    <row r="508" spans="2:8" x14ac:dyDescent="0.2">
      <c r="B508" s="171"/>
      <c r="C508" s="14"/>
      <c r="D508" s="172"/>
      <c r="E508" s="173"/>
      <c r="F508" s="174"/>
      <c r="G508" s="175"/>
      <c r="H508" s="176"/>
    </row>
    <row r="509" spans="2:8" x14ac:dyDescent="0.2">
      <c r="B509" s="171"/>
      <c r="C509" s="14"/>
      <c r="D509" s="172"/>
      <c r="E509" s="173"/>
      <c r="F509" s="174"/>
      <c r="G509" s="175"/>
      <c r="H509" s="176"/>
    </row>
    <row r="510" spans="2:8" x14ac:dyDescent="0.2">
      <c r="B510" s="171"/>
      <c r="C510" s="14"/>
      <c r="D510" s="172"/>
      <c r="E510" s="173"/>
      <c r="F510" s="174"/>
      <c r="G510" s="175"/>
      <c r="H510" s="176"/>
    </row>
    <row r="511" spans="2:8" x14ac:dyDescent="0.2">
      <c r="B511" s="171"/>
      <c r="C511" s="14"/>
      <c r="D511" s="172"/>
      <c r="E511" s="173"/>
      <c r="F511" s="174"/>
      <c r="G511" s="175"/>
      <c r="H511" s="176"/>
    </row>
    <row r="512" spans="2:8" x14ac:dyDescent="0.2">
      <c r="B512" s="171"/>
      <c r="C512" s="14"/>
      <c r="D512" s="172"/>
      <c r="E512" s="173"/>
      <c r="F512" s="174"/>
      <c r="G512" s="175"/>
      <c r="H512" s="176"/>
    </row>
    <row r="513" spans="2:8" x14ac:dyDescent="0.2">
      <c r="B513" s="171"/>
      <c r="C513" s="14"/>
      <c r="D513" s="172"/>
      <c r="E513" s="173"/>
      <c r="F513" s="174"/>
      <c r="G513" s="175"/>
      <c r="H513" s="176"/>
    </row>
    <row r="514" spans="2:8" x14ac:dyDescent="0.2">
      <c r="B514" s="171"/>
      <c r="C514" s="14"/>
      <c r="D514" s="172"/>
      <c r="E514" s="173"/>
      <c r="F514" s="174"/>
      <c r="G514" s="175"/>
      <c r="H514" s="176"/>
    </row>
    <row r="515" spans="2:8" x14ac:dyDescent="0.2">
      <c r="B515" s="171"/>
      <c r="C515" s="14"/>
      <c r="D515" s="172"/>
      <c r="E515" s="173"/>
      <c r="F515" s="174"/>
      <c r="G515" s="175"/>
      <c r="H515" s="176"/>
    </row>
    <row r="516" spans="2:8" x14ac:dyDescent="0.2">
      <c r="B516" s="171"/>
      <c r="C516" s="14"/>
      <c r="D516" s="172"/>
      <c r="E516" s="173"/>
      <c r="F516" s="174"/>
      <c r="G516" s="175"/>
      <c r="H516" s="176"/>
    </row>
    <row r="517" spans="2:8" x14ac:dyDescent="0.2">
      <c r="B517" s="171"/>
      <c r="C517" s="14"/>
      <c r="D517" s="172"/>
      <c r="E517" s="173"/>
      <c r="F517" s="174"/>
      <c r="G517" s="175"/>
      <c r="H517" s="176"/>
    </row>
    <row r="518" spans="2:8" x14ac:dyDescent="0.2">
      <c r="B518" s="171"/>
      <c r="C518" s="14"/>
      <c r="D518" s="172"/>
      <c r="E518" s="173"/>
      <c r="F518" s="174"/>
      <c r="G518" s="175"/>
      <c r="H518" s="176"/>
    </row>
    <row r="519" spans="2:8" x14ac:dyDescent="0.2">
      <c r="B519" s="171"/>
      <c r="C519" s="14"/>
      <c r="D519" s="172"/>
      <c r="E519" s="173"/>
      <c r="F519" s="174"/>
      <c r="G519" s="175"/>
      <c r="H519" s="176"/>
    </row>
    <row r="520" spans="2:8" x14ac:dyDescent="0.2">
      <c r="B520" s="171"/>
      <c r="C520" s="14"/>
      <c r="D520" s="172"/>
      <c r="E520" s="173"/>
      <c r="F520" s="174"/>
      <c r="G520" s="175"/>
      <c r="H520" s="176"/>
    </row>
    <row r="521" spans="2:8" x14ac:dyDescent="0.2">
      <c r="B521" s="171"/>
      <c r="C521" s="14"/>
      <c r="D521" s="172"/>
      <c r="E521" s="173"/>
      <c r="F521" s="174"/>
      <c r="G521" s="175"/>
      <c r="H521" s="176"/>
    </row>
    <row r="522" spans="2:8" x14ac:dyDescent="0.2">
      <c r="B522" s="171"/>
      <c r="C522" s="14"/>
      <c r="D522" s="172"/>
      <c r="E522" s="173"/>
      <c r="F522" s="174"/>
      <c r="G522" s="175"/>
      <c r="H522" s="176"/>
    </row>
    <row r="523" spans="2:8" x14ac:dyDescent="0.2">
      <c r="B523" s="171"/>
      <c r="C523" s="14"/>
      <c r="D523" s="172"/>
      <c r="E523" s="173"/>
      <c r="F523" s="174"/>
      <c r="G523" s="175"/>
      <c r="H523" s="176"/>
    </row>
    <row r="524" spans="2:8" x14ac:dyDescent="0.2">
      <c r="B524" s="171"/>
      <c r="C524" s="14"/>
      <c r="D524" s="172"/>
      <c r="E524" s="173"/>
      <c r="F524" s="174"/>
      <c r="G524" s="175"/>
      <c r="H524" s="176"/>
    </row>
    <row r="525" spans="2:8" x14ac:dyDescent="0.2">
      <c r="B525" s="171"/>
      <c r="C525" s="14"/>
      <c r="D525" s="172"/>
      <c r="E525" s="173"/>
      <c r="F525" s="174"/>
      <c r="G525" s="175"/>
      <c r="H525" s="176"/>
    </row>
    <row r="526" spans="2:8" x14ac:dyDescent="0.2">
      <c r="B526" s="171"/>
      <c r="C526" s="14"/>
      <c r="D526" s="172"/>
      <c r="E526" s="173"/>
      <c r="F526" s="174"/>
      <c r="G526" s="175"/>
      <c r="H526" s="176"/>
    </row>
    <row r="527" spans="2:8" x14ac:dyDescent="0.2">
      <c r="B527" s="171"/>
      <c r="C527" s="14"/>
      <c r="D527" s="172"/>
      <c r="E527" s="173"/>
      <c r="F527" s="174"/>
      <c r="G527" s="175"/>
      <c r="H527" s="176"/>
    </row>
    <row r="528" spans="2:8" x14ac:dyDescent="0.2">
      <c r="B528" s="171"/>
      <c r="C528" s="14"/>
      <c r="D528" s="172"/>
      <c r="E528" s="173"/>
      <c r="F528" s="174"/>
      <c r="G528" s="175"/>
      <c r="H528" s="176"/>
    </row>
    <row r="529" spans="2:8" x14ac:dyDescent="0.2">
      <c r="B529" s="171"/>
      <c r="C529" s="14"/>
      <c r="D529" s="172"/>
      <c r="E529" s="173"/>
      <c r="F529" s="174"/>
      <c r="G529" s="175"/>
      <c r="H529" s="176"/>
    </row>
    <row r="530" spans="2:8" x14ac:dyDescent="0.2">
      <c r="B530" s="171"/>
      <c r="C530" s="14"/>
      <c r="D530" s="172"/>
      <c r="E530" s="173"/>
      <c r="F530" s="174"/>
      <c r="G530" s="175"/>
      <c r="H530" s="176"/>
    </row>
    <row r="531" spans="2:8" x14ac:dyDescent="0.2">
      <c r="B531" s="171"/>
      <c r="C531" s="14"/>
      <c r="D531" s="172"/>
      <c r="E531" s="173"/>
      <c r="F531" s="174"/>
      <c r="G531" s="175"/>
      <c r="H531" s="176"/>
    </row>
    <row r="532" spans="2:8" x14ac:dyDescent="0.2">
      <c r="B532" s="171"/>
      <c r="C532" s="14"/>
      <c r="D532" s="172"/>
      <c r="E532" s="173"/>
      <c r="F532" s="174"/>
      <c r="G532" s="175"/>
      <c r="H532" s="176"/>
    </row>
    <row r="533" spans="2:8" x14ac:dyDescent="0.2">
      <c r="B533" s="171"/>
      <c r="C533" s="14"/>
      <c r="D533" s="172"/>
      <c r="E533" s="173"/>
      <c r="F533" s="174"/>
      <c r="G533" s="175"/>
      <c r="H533" s="176"/>
    </row>
    <row r="534" spans="2:8" x14ac:dyDescent="0.2">
      <c r="B534" s="171"/>
      <c r="C534" s="14"/>
      <c r="D534" s="172"/>
      <c r="E534" s="173"/>
      <c r="F534" s="174"/>
      <c r="G534" s="175"/>
      <c r="H534" s="176"/>
    </row>
    <row r="535" spans="2:8" x14ac:dyDescent="0.2">
      <c r="B535" s="171"/>
      <c r="C535" s="14"/>
      <c r="D535" s="172"/>
      <c r="E535" s="173"/>
      <c r="F535" s="174"/>
      <c r="G535" s="175"/>
      <c r="H535" s="176"/>
    </row>
    <row r="536" spans="2:8" x14ac:dyDescent="0.2">
      <c r="B536" s="171"/>
      <c r="C536" s="14"/>
      <c r="D536" s="172"/>
      <c r="E536" s="173"/>
      <c r="F536" s="174"/>
      <c r="G536" s="175"/>
      <c r="H536" s="176"/>
    </row>
    <row r="537" spans="2:8" x14ac:dyDescent="0.2">
      <c r="B537" s="171"/>
      <c r="C537" s="14"/>
      <c r="D537" s="172"/>
      <c r="E537" s="173"/>
      <c r="F537" s="174"/>
      <c r="G537" s="175"/>
      <c r="H537" s="176"/>
    </row>
    <row r="538" spans="2:8" x14ac:dyDescent="0.2">
      <c r="B538" s="171"/>
      <c r="C538" s="14"/>
      <c r="D538" s="172"/>
      <c r="E538" s="173"/>
      <c r="F538" s="174"/>
      <c r="G538" s="175"/>
      <c r="H538" s="176"/>
    </row>
    <row r="539" spans="2:8" x14ac:dyDescent="0.2">
      <c r="B539" s="171"/>
      <c r="C539" s="14"/>
      <c r="D539" s="172"/>
      <c r="E539" s="173"/>
      <c r="F539" s="174"/>
      <c r="G539" s="175"/>
      <c r="H539" s="176"/>
    </row>
    <row r="540" spans="2:8" x14ac:dyDescent="0.2">
      <c r="B540" s="171"/>
      <c r="C540" s="14"/>
      <c r="D540" s="172"/>
      <c r="E540" s="173"/>
      <c r="F540" s="174"/>
      <c r="G540" s="175"/>
      <c r="H540" s="176"/>
    </row>
    <row r="541" spans="2:8" x14ac:dyDescent="0.2">
      <c r="B541" s="171"/>
      <c r="C541" s="14"/>
      <c r="D541" s="172"/>
      <c r="E541" s="173"/>
      <c r="F541" s="174"/>
      <c r="G541" s="175"/>
      <c r="H541" s="176"/>
    </row>
    <row r="542" spans="2:8" x14ac:dyDescent="0.2">
      <c r="B542" s="171"/>
      <c r="C542" s="14"/>
      <c r="D542" s="172"/>
      <c r="E542" s="173"/>
      <c r="F542" s="174"/>
      <c r="G542" s="175"/>
      <c r="H542" s="176"/>
    </row>
    <row r="543" spans="2:8" x14ac:dyDescent="0.2">
      <c r="B543" s="171"/>
      <c r="C543" s="14"/>
      <c r="D543" s="172"/>
      <c r="E543" s="173"/>
      <c r="F543" s="174"/>
      <c r="G543" s="175"/>
      <c r="H543" s="176"/>
    </row>
    <row r="544" spans="2:8" x14ac:dyDescent="0.2">
      <c r="B544" s="171"/>
      <c r="C544" s="14"/>
      <c r="D544" s="172"/>
      <c r="E544" s="173"/>
      <c r="F544" s="174"/>
      <c r="G544" s="175"/>
      <c r="H544" s="176"/>
    </row>
    <row r="545" spans="2:8" x14ac:dyDescent="0.2">
      <c r="B545" s="171"/>
      <c r="C545" s="14"/>
      <c r="D545" s="172"/>
      <c r="E545" s="173"/>
      <c r="F545" s="174"/>
      <c r="G545" s="175"/>
      <c r="H545" s="176"/>
    </row>
    <row r="546" spans="2:8" x14ac:dyDescent="0.2">
      <c r="B546" s="171"/>
      <c r="C546" s="14"/>
      <c r="D546" s="172"/>
      <c r="E546" s="173"/>
      <c r="F546" s="174"/>
      <c r="G546" s="175"/>
      <c r="H546" s="176"/>
    </row>
    <row r="547" spans="2:8" x14ac:dyDescent="0.2">
      <c r="B547" s="171"/>
      <c r="C547" s="14"/>
      <c r="D547" s="172"/>
      <c r="E547" s="173"/>
      <c r="F547" s="174"/>
      <c r="G547" s="175"/>
      <c r="H547" s="176"/>
    </row>
    <row r="548" spans="2:8" x14ac:dyDescent="0.2">
      <c r="B548" s="171"/>
      <c r="C548" s="14"/>
      <c r="D548" s="172"/>
      <c r="E548" s="173"/>
      <c r="F548" s="174"/>
      <c r="G548" s="175"/>
      <c r="H548" s="176"/>
    </row>
    <row r="549" spans="2:8" x14ac:dyDescent="0.2">
      <c r="B549" s="171"/>
      <c r="C549" s="14"/>
      <c r="D549" s="172"/>
      <c r="E549" s="173"/>
      <c r="F549" s="174"/>
      <c r="G549" s="175"/>
      <c r="H549" s="176"/>
    </row>
    <row r="550" spans="2:8" x14ac:dyDescent="0.2">
      <c r="B550" s="171"/>
      <c r="C550" s="14"/>
      <c r="D550" s="172"/>
      <c r="E550" s="173"/>
      <c r="F550" s="174"/>
      <c r="G550" s="175"/>
      <c r="H550" s="176"/>
    </row>
    <row r="551" spans="2:8" x14ac:dyDescent="0.2">
      <c r="B551" s="171"/>
      <c r="C551" s="14"/>
      <c r="D551" s="172"/>
      <c r="E551" s="173"/>
      <c r="F551" s="174"/>
      <c r="G551" s="175"/>
      <c r="H551" s="176"/>
    </row>
    <row r="552" spans="2:8" x14ac:dyDescent="0.2">
      <c r="B552" s="171"/>
      <c r="C552" s="14"/>
      <c r="D552" s="172"/>
      <c r="E552" s="173"/>
      <c r="F552" s="174"/>
      <c r="G552" s="175"/>
      <c r="H552" s="176"/>
    </row>
    <row r="553" spans="2:8" x14ac:dyDescent="0.2">
      <c r="B553" s="171"/>
      <c r="C553" s="14"/>
      <c r="D553" s="172"/>
      <c r="E553" s="173"/>
      <c r="F553" s="174"/>
      <c r="G553" s="175"/>
      <c r="H553" s="176"/>
    </row>
    <row r="554" spans="2:8" x14ac:dyDescent="0.2">
      <c r="B554" s="171"/>
      <c r="C554" s="14"/>
      <c r="D554" s="172"/>
      <c r="E554" s="173"/>
      <c r="F554" s="174"/>
      <c r="G554" s="175"/>
      <c r="H554" s="176"/>
    </row>
    <row r="555" spans="2:8" x14ac:dyDescent="0.2">
      <c r="B555" s="171"/>
      <c r="C555" s="14"/>
      <c r="D555" s="172"/>
      <c r="E555" s="173"/>
      <c r="F555" s="174"/>
      <c r="G555" s="175"/>
      <c r="H555" s="176"/>
    </row>
    <row r="556" spans="2:8" x14ac:dyDescent="0.2">
      <c r="B556" s="171"/>
      <c r="C556" s="14"/>
      <c r="D556" s="172"/>
      <c r="E556" s="173"/>
      <c r="F556" s="174"/>
      <c r="G556" s="175"/>
      <c r="H556" s="176"/>
    </row>
    <row r="557" spans="2:8" x14ac:dyDescent="0.2">
      <c r="B557" s="171"/>
      <c r="C557" s="14"/>
      <c r="D557" s="172"/>
      <c r="E557" s="173"/>
      <c r="F557" s="174"/>
      <c r="G557" s="175"/>
      <c r="H557" s="176"/>
    </row>
    <row r="558" spans="2:8" x14ac:dyDescent="0.2">
      <c r="B558" s="171"/>
      <c r="C558" s="14"/>
      <c r="D558" s="172"/>
      <c r="E558" s="173"/>
      <c r="F558" s="174"/>
      <c r="G558" s="175"/>
      <c r="H558" s="176"/>
    </row>
    <row r="559" spans="2:8" x14ac:dyDescent="0.2">
      <c r="B559" s="171"/>
      <c r="C559" s="14"/>
      <c r="D559" s="172"/>
      <c r="E559" s="173"/>
      <c r="F559" s="174"/>
      <c r="G559" s="175"/>
      <c r="H559" s="176"/>
    </row>
    <row r="560" spans="2:8" x14ac:dyDescent="0.2">
      <c r="B560" s="171"/>
      <c r="C560" s="14"/>
      <c r="D560" s="172"/>
      <c r="E560" s="173"/>
      <c r="F560" s="174"/>
      <c r="G560" s="175"/>
      <c r="H560" s="176"/>
    </row>
    <row r="561" spans="2:8" x14ac:dyDescent="0.2">
      <c r="B561" s="171"/>
      <c r="C561" s="14"/>
      <c r="D561" s="172"/>
      <c r="E561" s="173"/>
      <c r="F561" s="174"/>
      <c r="G561" s="175"/>
      <c r="H561" s="176"/>
    </row>
    <row r="562" spans="2:8" x14ac:dyDescent="0.2">
      <c r="B562" s="171"/>
      <c r="C562" s="14"/>
      <c r="D562" s="172"/>
      <c r="E562" s="173"/>
      <c r="F562" s="174"/>
      <c r="G562" s="175"/>
      <c r="H562" s="176"/>
    </row>
    <row r="563" spans="2:8" x14ac:dyDescent="0.2">
      <c r="B563" s="171"/>
      <c r="C563" s="14"/>
      <c r="D563" s="172"/>
      <c r="E563" s="173"/>
      <c r="F563" s="174"/>
      <c r="G563" s="175"/>
      <c r="H563" s="176"/>
    </row>
    <row r="564" spans="2:8" x14ac:dyDescent="0.2">
      <c r="B564" s="171"/>
      <c r="C564" s="14"/>
      <c r="D564" s="172"/>
      <c r="E564" s="173"/>
      <c r="F564" s="174"/>
      <c r="G564" s="175"/>
      <c r="H564" s="176"/>
    </row>
    <row r="565" spans="2:8" x14ac:dyDescent="0.2">
      <c r="B565" s="171"/>
      <c r="C565" s="14"/>
      <c r="D565" s="172"/>
      <c r="E565" s="173"/>
      <c r="F565" s="174"/>
      <c r="G565" s="175"/>
      <c r="H565" s="176"/>
    </row>
    <row r="566" spans="2:8" x14ac:dyDescent="0.2">
      <c r="B566" s="171"/>
      <c r="C566" s="14"/>
      <c r="D566" s="172"/>
      <c r="E566" s="173"/>
      <c r="F566" s="174"/>
      <c r="G566" s="175"/>
      <c r="H566" s="176"/>
    </row>
    <row r="567" spans="2:8" x14ac:dyDescent="0.2">
      <c r="B567" s="171"/>
      <c r="C567" s="14"/>
      <c r="D567" s="172"/>
      <c r="E567" s="173"/>
      <c r="F567" s="174"/>
      <c r="G567" s="175"/>
      <c r="H567" s="176"/>
    </row>
    <row r="568" spans="2:8" x14ac:dyDescent="0.2">
      <c r="B568" s="171"/>
      <c r="C568" s="14"/>
      <c r="D568" s="172"/>
      <c r="E568" s="173"/>
      <c r="F568" s="174"/>
      <c r="G568" s="175"/>
      <c r="H568" s="176"/>
    </row>
    <row r="569" spans="2:8" x14ac:dyDescent="0.2">
      <c r="B569" s="171"/>
      <c r="C569" s="14"/>
      <c r="D569" s="172"/>
      <c r="E569" s="173"/>
      <c r="F569" s="174"/>
      <c r="G569" s="175"/>
      <c r="H569" s="176"/>
    </row>
    <row r="570" spans="2:8" x14ac:dyDescent="0.2">
      <c r="B570" s="171"/>
      <c r="C570" s="14"/>
      <c r="D570" s="172"/>
      <c r="E570" s="173"/>
      <c r="F570" s="174"/>
      <c r="G570" s="175"/>
      <c r="H570" s="176"/>
    </row>
    <row r="571" spans="2:8" x14ac:dyDescent="0.2">
      <c r="B571" s="171"/>
      <c r="C571" s="14"/>
      <c r="D571" s="172"/>
      <c r="E571" s="173"/>
      <c r="F571" s="174"/>
      <c r="G571" s="175"/>
      <c r="H571" s="176"/>
    </row>
    <row r="572" spans="2:8" x14ac:dyDescent="0.2">
      <c r="B572" s="171"/>
      <c r="C572" s="14"/>
      <c r="D572" s="172"/>
      <c r="E572" s="173"/>
      <c r="F572" s="174"/>
      <c r="G572" s="175"/>
      <c r="H572" s="176"/>
    </row>
    <row r="573" spans="2:8" x14ac:dyDescent="0.2">
      <c r="B573" s="171"/>
      <c r="C573" s="14"/>
      <c r="D573" s="172"/>
      <c r="E573" s="173"/>
      <c r="F573" s="174"/>
      <c r="G573" s="175"/>
      <c r="H573" s="176"/>
    </row>
    <row r="574" spans="2:8" x14ac:dyDescent="0.2">
      <c r="B574" s="171"/>
      <c r="C574" s="14"/>
      <c r="D574" s="172"/>
      <c r="E574" s="173"/>
      <c r="F574" s="174"/>
      <c r="G574" s="175"/>
      <c r="H574" s="176"/>
    </row>
    <row r="575" spans="2:8" x14ac:dyDescent="0.2">
      <c r="B575" s="171"/>
      <c r="C575" s="14"/>
      <c r="D575" s="172"/>
      <c r="E575" s="173"/>
      <c r="F575" s="174"/>
      <c r="G575" s="175"/>
      <c r="H575" s="176"/>
    </row>
    <row r="576" spans="2:8" x14ac:dyDescent="0.2">
      <c r="B576" s="171"/>
      <c r="C576" s="14"/>
      <c r="D576" s="172"/>
      <c r="E576" s="173"/>
      <c r="F576" s="174"/>
      <c r="G576" s="175"/>
      <c r="H576" s="176"/>
    </row>
    <row r="577" spans="2:8" x14ac:dyDescent="0.2">
      <c r="B577" s="171"/>
      <c r="C577" s="14"/>
      <c r="D577" s="172"/>
      <c r="E577" s="173"/>
      <c r="F577" s="174"/>
      <c r="G577" s="175"/>
      <c r="H577" s="176"/>
    </row>
    <row r="578" spans="2:8" x14ac:dyDescent="0.2">
      <c r="B578" s="171"/>
      <c r="C578" s="14"/>
      <c r="D578" s="172"/>
      <c r="E578" s="173"/>
      <c r="F578" s="174"/>
      <c r="G578" s="175"/>
      <c r="H578" s="176"/>
    </row>
    <row r="579" spans="2:8" x14ac:dyDescent="0.2">
      <c r="B579" s="171"/>
      <c r="C579" s="14"/>
      <c r="D579" s="172"/>
      <c r="E579" s="173"/>
      <c r="F579" s="174"/>
      <c r="G579" s="175"/>
      <c r="H579" s="176"/>
    </row>
    <row r="580" spans="2:8" x14ac:dyDescent="0.2">
      <c r="B580" s="171"/>
      <c r="C580" s="14"/>
      <c r="D580" s="172"/>
      <c r="E580" s="173"/>
      <c r="F580" s="174"/>
      <c r="G580" s="175"/>
      <c r="H580" s="176"/>
    </row>
    <row r="581" spans="2:8" x14ac:dyDescent="0.2">
      <c r="B581" s="171"/>
      <c r="C581" s="14"/>
      <c r="D581" s="172"/>
      <c r="E581" s="173"/>
      <c r="F581" s="174"/>
      <c r="G581" s="175"/>
      <c r="H581" s="176"/>
    </row>
    <row r="582" spans="2:8" x14ac:dyDescent="0.2">
      <c r="B582" s="171"/>
      <c r="C582" s="14"/>
      <c r="D582" s="172"/>
      <c r="E582" s="173"/>
      <c r="F582" s="174"/>
      <c r="G582" s="175"/>
      <c r="H582" s="176"/>
    </row>
    <row r="583" spans="2:8" x14ac:dyDescent="0.2">
      <c r="B583" s="171"/>
      <c r="C583" s="14"/>
      <c r="D583" s="172"/>
      <c r="E583" s="173"/>
      <c r="F583" s="174"/>
      <c r="G583" s="175"/>
      <c r="H583" s="176"/>
    </row>
    <row r="584" spans="2:8" x14ac:dyDescent="0.2">
      <c r="B584" s="171"/>
      <c r="C584" s="14"/>
      <c r="D584" s="172"/>
      <c r="E584" s="173"/>
      <c r="F584" s="174"/>
      <c r="G584" s="175"/>
      <c r="H584" s="176"/>
    </row>
    <row r="585" spans="2:8" x14ac:dyDescent="0.2">
      <c r="B585" s="171"/>
      <c r="C585" s="14"/>
      <c r="D585" s="172"/>
      <c r="E585" s="173"/>
      <c r="F585" s="174"/>
      <c r="G585" s="175"/>
      <c r="H585" s="176"/>
    </row>
    <row r="586" spans="2:8" x14ac:dyDescent="0.2">
      <c r="B586" s="171"/>
      <c r="C586" s="14"/>
      <c r="D586" s="172"/>
      <c r="E586" s="173"/>
      <c r="F586" s="174"/>
      <c r="G586" s="175"/>
      <c r="H586" s="176"/>
    </row>
    <row r="587" spans="2:8" x14ac:dyDescent="0.2">
      <c r="B587" s="171"/>
      <c r="C587" s="14"/>
      <c r="D587" s="172"/>
      <c r="E587" s="173"/>
      <c r="F587" s="174"/>
      <c r="G587" s="175"/>
      <c r="H587" s="176"/>
    </row>
    <row r="588" spans="2:8" x14ac:dyDescent="0.2">
      <c r="B588" s="171"/>
      <c r="C588" s="14"/>
      <c r="D588" s="172"/>
      <c r="E588" s="173"/>
      <c r="F588" s="174"/>
      <c r="G588" s="175"/>
      <c r="H588" s="176"/>
    </row>
    <row r="589" spans="2:8" x14ac:dyDescent="0.2">
      <c r="B589" s="171"/>
      <c r="C589" s="14"/>
      <c r="D589" s="172"/>
      <c r="E589" s="173"/>
      <c r="F589" s="174"/>
      <c r="G589" s="175"/>
      <c r="H589" s="176"/>
    </row>
    <row r="590" spans="2:8" x14ac:dyDescent="0.2">
      <c r="B590" s="171"/>
      <c r="C590" s="14"/>
      <c r="D590" s="172"/>
      <c r="E590" s="173"/>
      <c r="F590" s="174"/>
      <c r="G590" s="175"/>
      <c r="H590" s="176"/>
    </row>
    <row r="591" spans="2:8" x14ac:dyDescent="0.2">
      <c r="B591" s="171"/>
      <c r="C591" s="14"/>
      <c r="D591" s="172"/>
      <c r="E591" s="173"/>
      <c r="F591" s="174"/>
      <c r="G591" s="175"/>
      <c r="H591" s="176"/>
    </row>
    <row r="592" spans="2:8" x14ac:dyDescent="0.2">
      <c r="B592" s="171"/>
      <c r="C592" s="14"/>
      <c r="D592" s="172"/>
      <c r="E592" s="173"/>
      <c r="F592" s="174"/>
      <c r="G592" s="175"/>
      <c r="H592" s="176"/>
    </row>
    <row r="593" spans="2:8" x14ac:dyDescent="0.2">
      <c r="B593" s="171"/>
      <c r="C593" s="14"/>
      <c r="D593" s="172"/>
      <c r="E593" s="173"/>
      <c r="F593" s="174"/>
      <c r="G593" s="175"/>
      <c r="H593" s="176"/>
    </row>
    <row r="594" spans="2:8" x14ac:dyDescent="0.2">
      <c r="B594" s="171"/>
      <c r="C594" s="14"/>
      <c r="D594" s="172"/>
      <c r="E594" s="173"/>
      <c r="F594" s="174"/>
      <c r="G594" s="175"/>
      <c r="H594" s="176"/>
    </row>
    <row r="595" spans="2:8" x14ac:dyDescent="0.2">
      <c r="B595" s="171"/>
      <c r="C595" s="14"/>
      <c r="D595" s="172"/>
      <c r="E595" s="173"/>
      <c r="F595" s="174"/>
      <c r="G595" s="175"/>
      <c r="H595" s="176"/>
    </row>
    <row r="596" spans="2:8" x14ac:dyDescent="0.2">
      <c r="B596" s="171"/>
      <c r="C596" s="14"/>
      <c r="D596" s="172"/>
      <c r="E596" s="173"/>
      <c r="F596" s="174"/>
      <c r="G596" s="175"/>
      <c r="H596" s="176"/>
    </row>
    <row r="597" spans="2:8" x14ac:dyDescent="0.2">
      <c r="B597" s="171"/>
      <c r="C597" s="14"/>
      <c r="D597" s="172"/>
      <c r="E597" s="173"/>
      <c r="F597" s="174"/>
      <c r="G597" s="175"/>
      <c r="H597" s="176"/>
    </row>
    <row r="598" spans="2:8" x14ac:dyDescent="0.2">
      <c r="B598" s="171"/>
      <c r="C598" s="14"/>
      <c r="D598" s="172"/>
      <c r="E598" s="173"/>
      <c r="F598" s="174"/>
      <c r="G598" s="175"/>
      <c r="H598" s="176"/>
    </row>
    <row r="599" spans="2:8" x14ac:dyDescent="0.2">
      <c r="B599" s="171"/>
      <c r="C599" s="14"/>
      <c r="D599" s="172"/>
      <c r="E599" s="173"/>
      <c r="F599" s="174"/>
      <c r="G599" s="175"/>
      <c r="H599" s="176"/>
    </row>
    <row r="600" spans="2:8" x14ac:dyDescent="0.2">
      <c r="B600" s="171"/>
      <c r="C600" s="14"/>
      <c r="D600" s="172"/>
      <c r="E600" s="173"/>
      <c r="F600" s="174"/>
      <c r="G600" s="175"/>
      <c r="H600" s="176"/>
    </row>
    <row r="601" spans="2:8" x14ac:dyDescent="0.2">
      <c r="B601" s="171"/>
      <c r="C601" s="14"/>
      <c r="D601" s="172"/>
      <c r="E601" s="173"/>
      <c r="F601" s="174"/>
      <c r="G601" s="175"/>
      <c r="H601" s="176"/>
    </row>
    <row r="602" spans="2:8" x14ac:dyDescent="0.2">
      <c r="B602" s="171"/>
      <c r="C602" s="14"/>
      <c r="D602" s="172"/>
      <c r="E602" s="173"/>
      <c r="F602" s="174"/>
      <c r="G602" s="175"/>
      <c r="H602" s="176"/>
    </row>
    <row r="603" spans="2:8" x14ac:dyDescent="0.2">
      <c r="B603" s="171"/>
      <c r="C603" s="14"/>
      <c r="D603" s="172"/>
      <c r="E603" s="173"/>
      <c r="F603" s="174"/>
      <c r="G603" s="175"/>
      <c r="H603" s="176"/>
    </row>
    <row r="604" spans="2:8" x14ac:dyDescent="0.2">
      <c r="B604" s="171"/>
      <c r="C604" s="14"/>
      <c r="D604" s="172"/>
      <c r="E604" s="173"/>
      <c r="F604" s="174"/>
      <c r="G604" s="175"/>
      <c r="H604" s="176"/>
    </row>
    <row r="605" spans="2:8" x14ac:dyDescent="0.2">
      <c r="B605" s="171"/>
      <c r="C605" s="14"/>
      <c r="D605" s="172"/>
      <c r="E605" s="173"/>
      <c r="F605" s="174"/>
      <c r="G605" s="175"/>
      <c r="H605" s="176"/>
    </row>
    <row r="606" spans="2:8" x14ac:dyDescent="0.2">
      <c r="B606" s="171"/>
      <c r="C606" s="14"/>
      <c r="D606" s="172"/>
      <c r="E606" s="173"/>
      <c r="F606" s="174"/>
      <c r="G606" s="175"/>
      <c r="H606" s="176"/>
    </row>
    <row r="607" spans="2:8" x14ac:dyDescent="0.2">
      <c r="B607" s="171"/>
      <c r="C607" s="14"/>
      <c r="D607" s="172"/>
      <c r="E607" s="173"/>
      <c r="F607" s="174"/>
      <c r="G607" s="175"/>
      <c r="H607" s="176"/>
    </row>
    <row r="608" spans="2:8" x14ac:dyDescent="0.2">
      <c r="B608" s="171"/>
      <c r="C608" s="14"/>
      <c r="D608" s="172"/>
      <c r="E608" s="173"/>
      <c r="F608" s="174"/>
      <c r="G608" s="175"/>
      <c r="H608" s="176"/>
    </row>
    <row r="609" spans="2:8" x14ac:dyDescent="0.2">
      <c r="B609" s="171"/>
      <c r="C609" s="14"/>
      <c r="D609" s="172"/>
      <c r="E609" s="173"/>
      <c r="F609" s="174"/>
      <c r="G609" s="175"/>
      <c r="H609" s="176"/>
    </row>
    <row r="610" spans="2:8" x14ac:dyDescent="0.2">
      <c r="B610" s="171"/>
      <c r="C610" s="14"/>
      <c r="D610" s="172"/>
      <c r="E610" s="173"/>
      <c r="F610" s="174"/>
      <c r="G610" s="175"/>
      <c r="H610" s="176"/>
    </row>
    <row r="611" spans="2:8" x14ac:dyDescent="0.2">
      <c r="B611" s="171"/>
      <c r="C611" s="14"/>
      <c r="D611" s="172"/>
      <c r="E611" s="173"/>
      <c r="F611" s="174"/>
      <c r="G611" s="175"/>
      <c r="H611" s="176"/>
    </row>
    <row r="612" spans="2:8" x14ac:dyDescent="0.2">
      <c r="B612" s="171"/>
      <c r="C612" s="14"/>
      <c r="D612" s="172"/>
      <c r="E612" s="173"/>
      <c r="F612" s="174"/>
      <c r="G612" s="175"/>
      <c r="H612" s="176"/>
    </row>
    <row r="613" spans="2:8" x14ac:dyDescent="0.2">
      <c r="B613" s="171"/>
      <c r="C613" s="14"/>
      <c r="D613" s="172"/>
      <c r="E613" s="173"/>
      <c r="F613" s="174"/>
      <c r="G613" s="175"/>
      <c r="H613" s="176"/>
    </row>
    <row r="614" spans="2:8" x14ac:dyDescent="0.2">
      <c r="B614" s="171"/>
      <c r="C614" s="14"/>
      <c r="D614" s="172"/>
      <c r="E614" s="173"/>
      <c r="F614" s="174"/>
      <c r="G614" s="175"/>
      <c r="H614" s="176"/>
    </row>
    <row r="615" spans="2:8" x14ac:dyDescent="0.2">
      <c r="B615" s="171"/>
      <c r="C615" s="14"/>
      <c r="D615" s="172"/>
      <c r="E615" s="173"/>
      <c r="F615" s="174"/>
      <c r="G615" s="175"/>
      <c r="H615" s="176"/>
    </row>
    <row r="616" spans="2:8" x14ac:dyDescent="0.2">
      <c r="B616" s="171"/>
      <c r="C616" s="14"/>
      <c r="D616" s="172"/>
      <c r="E616" s="173"/>
      <c r="F616" s="174"/>
      <c r="G616" s="175"/>
      <c r="H616" s="176"/>
    </row>
    <row r="617" spans="2:8" x14ac:dyDescent="0.2">
      <c r="B617" s="171"/>
      <c r="C617" s="14"/>
      <c r="D617" s="172"/>
      <c r="E617" s="173"/>
      <c r="F617" s="174"/>
      <c r="G617" s="175"/>
      <c r="H617" s="176"/>
    </row>
    <row r="618" spans="2:8" x14ac:dyDescent="0.2">
      <c r="B618" s="171"/>
      <c r="C618" s="14"/>
      <c r="D618" s="172"/>
      <c r="E618" s="173"/>
      <c r="F618" s="174"/>
      <c r="G618" s="175"/>
      <c r="H618" s="176"/>
    </row>
    <row r="619" spans="2:8" x14ac:dyDescent="0.2">
      <c r="B619" s="171"/>
      <c r="C619" s="14"/>
      <c r="D619" s="172"/>
      <c r="E619" s="173"/>
      <c r="F619" s="174"/>
      <c r="G619" s="175"/>
      <c r="H619" s="176"/>
    </row>
    <row r="620" spans="2:8" x14ac:dyDescent="0.2">
      <c r="B620" s="171"/>
      <c r="C620" s="14"/>
      <c r="D620" s="172"/>
      <c r="E620" s="173"/>
      <c r="F620" s="174"/>
      <c r="G620" s="175"/>
      <c r="H620" s="176"/>
    </row>
    <row r="621" spans="2:8" x14ac:dyDescent="0.2">
      <c r="B621" s="171"/>
      <c r="C621" s="14"/>
      <c r="D621" s="172"/>
      <c r="E621" s="173"/>
      <c r="F621" s="174"/>
      <c r="G621" s="175"/>
      <c r="H621" s="176"/>
    </row>
    <row r="622" spans="2:8" x14ac:dyDescent="0.2">
      <c r="B622" s="171"/>
      <c r="C622" s="14"/>
      <c r="D622" s="172"/>
      <c r="E622" s="173"/>
      <c r="F622" s="174"/>
      <c r="G622" s="175"/>
      <c r="H622" s="176"/>
    </row>
    <row r="623" spans="2:8" x14ac:dyDescent="0.2">
      <c r="B623" s="171"/>
      <c r="C623" s="14"/>
      <c r="D623" s="172"/>
      <c r="E623" s="173"/>
      <c r="F623" s="174"/>
      <c r="G623" s="175"/>
      <c r="H623" s="176"/>
    </row>
    <row r="624" spans="2:8" x14ac:dyDescent="0.2">
      <c r="B624" s="171"/>
      <c r="C624" s="14"/>
      <c r="D624" s="172"/>
      <c r="E624" s="173"/>
      <c r="F624" s="174"/>
      <c r="G624" s="175"/>
      <c r="H624" s="176"/>
    </row>
    <row r="625" spans="2:8" x14ac:dyDescent="0.2">
      <c r="B625" s="171"/>
      <c r="C625" s="14"/>
      <c r="D625" s="172"/>
      <c r="E625" s="173"/>
      <c r="F625" s="174"/>
      <c r="G625" s="175"/>
      <c r="H625" s="176"/>
    </row>
    <row r="626" spans="2:8" x14ac:dyDescent="0.2">
      <c r="B626" s="171"/>
      <c r="C626" s="14"/>
      <c r="D626" s="172"/>
      <c r="E626" s="173"/>
      <c r="F626" s="174"/>
      <c r="G626" s="175"/>
      <c r="H626" s="176"/>
    </row>
    <row r="627" spans="2:8" x14ac:dyDescent="0.2">
      <c r="B627" s="171"/>
      <c r="C627" s="14"/>
      <c r="D627" s="172"/>
      <c r="E627" s="173"/>
      <c r="F627" s="174"/>
      <c r="G627" s="175"/>
      <c r="H627" s="176"/>
    </row>
    <row r="628" spans="2:8" x14ac:dyDescent="0.2">
      <c r="B628" s="171"/>
      <c r="C628" s="14"/>
      <c r="D628" s="172"/>
      <c r="E628" s="173"/>
      <c r="F628" s="174"/>
      <c r="G628" s="175"/>
      <c r="H628" s="176"/>
    </row>
    <row r="629" spans="2:8" x14ac:dyDescent="0.2">
      <c r="B629" s="171"/>
      <c r="C629" s="14"/>
      <c r="D629" s="172"/>
      <c r="E629" s="173"/>
      <c r="F629" s="174"/>
      <c r="G629" s="175"/>
      <c r="H629" s="176"/>
    </row>
    <row r="630" spans="2:8" x14ac:dyDescent="0.2">
      <c r="B630" s="171"/>
      <c r="C630" s="14"/>
      <c r="D630" s="172"/>
      <c r="E630" s="173"/>
      <c r="F630" s="174"/>
      <c r="G630" s="175"/>
      <c r="H630" s="176"/>
    </row>
    <row r="631" spans="2:8" x14ac:dyDescent="0.2">
      <c r="B631" s="171"/>
      <c r="C631" s="14"/>
      <c r="D631" s="172"/>
      <c r="E631" s="173"/>
      <c r="F631" s="174"/>
      <c r="G631" s="175"/>
      <c r="H631" s="176"/>
    </row>
    <row r="632" spans="2:8" x14ac:dyDescent="0.2">
      <c r="B632" s="171"/>
      <c r="C632" s="14"/>
      <c r="D632" s="172"/>
      <c r="E632" s="173"/>
      <c r="F632" s="174"/>
      <c r="G632" s="175"/>
      <c r="H632" s="176"/>
    </row>
    <row r="633" spans="2:8" x14ac:dyDescent="0.2">
      <c r="B633" s="171"/>
      <c r="C633" s="14"/>
      <c r="D633" s="172"/>
      <c r="E633" s="173"/>
      <c r="F633" s="174"/>
      <c r="G633" s="175"/>
      <c r="H633" s="176"/>
    </row>
    <row r="634" spans="2:8" x14ac:dyDescent="0.2">
      <c r="B634" s="171"/>
      <c r="C634" s="14"/>
      <c r="D634" s="172"/>
      <c r="E634" s="173"/>
      <c r="F634" s="174"/>
      <c r="G634" s="175"/>
      <c r="H634" s="176"/>
    </row>
    <row r="635" spans="2:8" x14ac:dyDescent="0.2">
      <c r="B635" s="171"/>
      <c r="C635" s="14"/>
      <c r="D635" s="172"/>
      <c r="E635" s="173"/>
      <c r="F635" s="174"/>
      <c r="G635" s="175"/>
      <c r="H635" s="176"/>
    </row>
    <row r="636" spans="2:8" x14ac:dyDescent="0.2">
      <c r="B636" s="171"/>
      <c r="C636" s="14"/>
      <c r="D636" s="172"/>
      <c r="E636" s="173"/>
      <c r="F636" s="174"/>
      <c r="G636" s="175"/>
      <c r="H636" s="176"/>
    </row>
    <row r="637" spans="2:8" x14ac:dyDescent="0.2">
      <c r="B637" s="171"/>
      <c r="C637" s="14"/>
      <c r="D637" s="172"/>
      <c r="E637" s="173"/>
      <c r="F637" s="174"/>
      <c r="G637" s="175"/>
      <c r="H637" s="176"/>
    </row>
    <row r="638" spans="2:8" x14ac:dyDescent="0.2">
      <c r="B638" s="171"/>
      <c r="C638" s="14"/>
      <c r="D638" s="172"/>
      <c r="E638" s="173"/>
      <c r="F638" s="174"/>
      <c r="G638" s="175"/>
      <c r="H638" s="176"/>
    </row>
    <row r="639" spans="2:8" x14ac:dyDescent="0.2">
      <c r="B639" s="171"/>
      <c r="C639" s="14"/>
      <c r="D639" s="172"/>
      <c r="E639" s="173"/>
      <c r="F639" s="174"/>
      <c r="G639" s="175"/>
      <c r="H639" s="176"/>
    </row>
    <row r="640" spans="2:8" x14ac:dyDescent="0.2">
      <c r="B640" s="171"/>
      <c r="C640" s="14"/>
      <c r="D640" s="172"/>
      <c r="E640" s="173"/>
      <c r="F640" s="174"/>
      <c r="G640" s="175"/>
      <c r="H640" s="176"/>
    </row>
    <row r="641" spans="2:8" x14ac:dyDescent="0.2">
      <c r="B641" s="171"/>
      <c r="C641" s="14"/>
      <c r="D641" s="172"/>
      <c r="E641" s="173"/>
      <c r="F641" s="174"/>
      <c r="G641" s="175"/>
      <c r="H641" s="176"/>
    </row>
    <row r="642" spans="2:8" x14ac:dyDescent="0.2">
      <c r="B642" s="171"/>
      <c r="C642" s="14"/>
      <c r="D642" s="172"/>
      <c r="E642" s="173"/>
      <c r="F642" s="174"/>
      <c r="G642" s="175"/>
      <c r="H642" s="176"/>
    </row>
    <row r="643" spans="2:8" x14ac:dyDescent="0.2">
      <c r="B643" s="171"/>
      <c r="C643" s="14"/>
      <c r="D643" s="172"/>
      <c r="E643" s="173"/>
      <c r="F643" s="174"/>
      <c r="G643" s="175"/>
      <c r="H643" s="176"/>
    </row>
    <row r="644" spans="2:8" x14ac:dyDescent="0.2">
      <c r="B644" s="171"/>
      <c r="C644" s="14"/>
      <c r="D644" s="172"/>
      <c r="E644" s="173"/>
      <c r="F644" s="174"/>
      <c r="G644" s="175"/>
      <c r="H644" s="176"/>
    </row>
    <row r="645" spans="2:8" x14ac:dyDescent="0.2">
      <c r="B645" s="171"/>
      <c r="C645" s="14"/>
      <c r="D645" s="172"/>
      <c r="E645" s="173"/>
      <c r="F645" s="174"/>
      <c r="G645" s="175"/>
      <c r="H645" s="176"/>
    </row>
    <row r="646" spans="2:8" x14ac:dyDescent="0.2">
      <c r="B646" s="171"/>
      <c r="C646" s="14"/>
      <c r="D646" s="172"/>
      <c r="E646" s="173"/>
      <c r="F646" s="174"/>
      <c r="G646" s="175"/>
      <c r="H646" s="176"/>
    </row>
    <row r="647" spans="2:8" x14ac:dyDescent="0.2">
      <c r="B647" s="171"/>
      <c r="C647" s="14"/>
      <c r="D647" s="172"/>
      <c r="E647" s="173"/>
      <c r="F647" s="174"/>
      <c r="G647" s="175"/>
      <c r="H647" s="176"/>
    </row>
    <row r="648" spans="2:8" x14ac:dyDescent="0.2">
      <c r="B648" s="171"/>
      <c r="C648" s="14"/>
      <c r="D648" s="172"/>
      <c r="E648" s="173"/>
      <c r="F648" s="174"/>
      <c r="G648" s="175"/>
      <c r="H648" s="176"/>
    </row>
    <row r="649" spans="2:8" x14ac:dyDescent="0.2">
      <c r="B649" s="171"/>
      <c r="C649" s="14"/>
      <c r="D649" s="172"/>
      <c r="E649" s="173"/>
      <c r="F649" s="174"/>
      <c r="G649" s="175"/>
      <c r="H649" s="176"/>
    </row>
    <row r="650" spans="2:8" x14ac:dyDescent="0.2">
      <c r="B650" s="171"/>
      <c r="C650" s="14"/>
      <c r="D650" s="172"/>
      <c r="E650" s="173"/>
      <c r="F650" s="174"/>
      <c r="G650" s="175"/>
      <c r="H650" s="176"/>
    </row>
    <row r="651" spans="2:8" x14ac:dyDescent="0.2">
      <c r="B651" s="171"/>
      <c r="C651" s="14"/>
      <c r="D651" s="172"/>
      <c r="E651" s="173"/>
      <c r="F651" s="174"/>
      <c r="G651" s="175"/>
      <c r="H651" s="176"/>
    </row>
    <row r="652" spans="2:8" x14ac:dyDescent="0.2">
      <c r="B652" s="171"/>
      <c r="C652" s="14"/>
      <c r="D652" s="172"/>
      <c r="E652" s="173"/>
      <c r="F652" s="174"/>
      <c r="G652" s="175"/>
      <c r="H652" s="176"/>
    </row>
    <row r="653" spans="2:8" x14ac:dyDescent="0.2">
      <c r="B653" s="171"/>
      <c r="C653" s="14"/>
      <c r="D653" s="172"/>
      <c r="E653" s="173"/>
      <c r="F653" s="174"/>
      <c r="G653" s="175"/>
      <c r="H653" s="176"/>
    </row>
    <row r="654" spans="2:8" x14ac:dyDescent="0.2">
      <c r="B654" s="171"/>
      <c r="C654" s="14"/>
      <c r="D654" s="172"/>
      <c r="E654" s="173"/>
      <c r="F654" s="174"/>
      <c r="G654" s="175"/>
      <c r="H654" s="176"/>
    </row>
    <row r="655" spans="2:8" x14ac:dyDescent="0.2">
      <c r="B655" s="171"/>
      <c r="C655" s="14"/>
      <c r="D655" s="172"/>
      <c r="E655" s="173"/>
      <c r="F655" s="174"/>
      <c r="G655" s="175"/>
      <c r="H655" s="176"/>
    </row>
    <row r="656" spans="2:8" x14ac:dyDescent="0.2">
      <c r="B656" s="171"/>
      <c r="C656" s="14"/>
      <c r="D656" s="172"/>
      <c r="E656" s="173"/>
      <c r="F656" s="174"/>
      <c r="G656" s="175"/>
      <c r="H656" s="176"/>
    </row>
    <row r="657" spans="2:8" x14ac:dyDescent="0.2">
      <c r="B657" s="171"/>
      <c r="C657" s="14"/>
      <c r="D657" s="172"/>
      <c r="E657" s="173"/>
      <c r="F657" s="174"/>
      <c r="G657" s="175"/>
      <c r="H657" s="176"/>
    </row>
    <row r="658" spans="2:8" x14ac:dyDescent="0.2">
      <c r="B658" s="171"/>
      <c r="C658" s="14"/>
      <c r="D658" s="172"/>
      <c r="E658" s="173"/>
      <c r="F658" s="174"/>
      <c r="G658" s="175"/>
      <c r="H658" s="176"/>
    </row>
    <row r="659" spans="2:8" x14ac:dyDescent="0.2">
      <c r="B659" s="171"/>
      <c r="C659" s="14"/>
      <c r="D659" s="172"/>
      <c r="E659" s="173"/>
      <c r="F659" s="174"/>
      <c r="G659" s="175"/>
      <c r="H659" s="176"/>
    </row>
    <row r="660" spans="2:8" x14ac:dyDescent="0.2">
      <c r="B660" s="171"/>
      <c r="C660" s="14"/>
      <c r="D660" s="172"/>
      <c r="E660" s="173"/>
      <c r="F660" s="174"/>
      <c r="G660" s="175"/>
      <c r="H660" s="176"/>
    </row>
    <row r="661" spans="2:8" x14ac:dyDescent="0.2">
      <c r="B661" s="171"/>
      <c r="C661" s="14"/>
      <c r="D661" s="172"/>
      <c r="E661" s="173"/>
      <c r="F661" s="174"/>
      <c r="G661" s="175"/>
      <c r="H661" s="176"/>
    </row>
    <row r="662" spans="2:8" x14ac:dyDescent="0.2">
      <c r="B662" s="171"/>
      <c r="C662" s="14"/>
      <c r="D662" s="172"/>
      <c r="E662" s="173"/>
      <c r="F662" s="174"/>
      <c r="G662" s="175"/>
      <c r="H662" s="176"/>
    </row>
    <row r="663" spans="2:8" x14ac:dyDescent="0.2">
      <c r="B663" s="171"/>
      <c r="C663" s="14"/>
      <c r="D663" s="172"/>
      <c r="E663" s="173"/>
      <c r="F663" s="174"/>
      <c r="G663" s="175"/>
      <c r="H663" s="176"/>
    </row>
    <row r="664" spans="2:8" x14ac:dyDescent="0.2">
      <c r="B664" s="171"/>
      <c r="C664" s="14"/>
      <c r="D664" s="172"/>
      <c r="E664" s="173"/>
      <c r="F664" s="174"/>
      <c r="G664" s="175"/>
      <c r="H664" s="176"/>
    </row>
    <row r="665" spans="2:8" x14ac:dyDescent="0.2">
      <c r="B665" s="171"/>
      <c r="C665" s="14"/>
      <c r="D665" s="172"/>
      <c r="E665" s="173"/>
      <c r="F665" s="174"/>
      <c r="G665" s="175"/>
      <c r="H665" s="176"/>
    </row>
    <row r="666" spans="2:8" x14ac:dyDescent="0.2">
      <c r="B666" s="171"/>
      <c r="C666" s="14"/>
      <c r="D666" s="172"/>
      <c r="E666" s="173"/>
      <c r="F666" s="174"/>
      <c r="G666" s="175"/>
      <c r="H666" s="176"/>
    </row>
    <row r="667" spans="2:8" x14ac:dyDescent="0.2">
      <c r="B667" s="171"/>
      <c r="C667" s="14"/>
      <c r="D667" s="172"/>
      <c r="E667" s="173"/>
      <c r="F667" s="174"/>
      <c r="G667" s="175"/>
      <c r="H667" s="176"/>
    </row>
    <row r="668" spans="2:8" x14ac:dyDescent="0.2">
      <c r="B668" s="171"/>
      <c r="C668" s="14"/>
      <c r="D668" s="172"/>
      <c r="E668" s="173"/>
      <c r="F668" s="174"/>
      <c r="G668" s="175"/>
      <c r="H668" s="176"/>
    </row>
    <row r="669" spans="2:8" x14ac:dyDescent="0.2">
      <c r="B669" s="171"/>
      <c r="C669" s="14"/>
      <c r="D669" s="172"/>
      <c r="E669" s="173"/>
      <c r="F669" s="174"/>
      <c r="G669" s="175"/>
      <c r="H669" s="176"/>
    </row>
    <row r="670" spans="2:8" x14ac:dyDescent="0.2">
      <c r="B670" s="171"/>
      <c r="C670" s="14"/>
      <c r="D670" s="172"/>
      <c r="E670" s="173"/>
      <c r="F670" s="174"/>
      <c r="G670" s="175"/>
      <c r="H670" s="176"/>
    </row>
    <row r="671" spans="2:8" x14ac:dyDescent="0.2">
      <c r="B671" s="171"/>
      <c r="C671" s="14"/>
      <c r="D671" s="172"/>
      <c r="E671" s="173"/>
      <c r="F671" s="174"/>
      <c r="G671" s="175"/>
      <c r="H671" s="176"/>
    </row>
    <row r="672" spans="2:8" x14ac:dyDescent="0.2">
      <c r="B672" s="171"/>
      <c r="C672" s="14"/>
      <c r="D672" s="172"/>
      <c r="E672" s="173"/>
      <c r="F672" s="174"/>
      <c r="G672" s="175"/>
      <c r="H672" s="176"/>
    </row>
    <row r="673" spans="2:8" x14ac:dyDescent="0.2">
      <c r="B673" s="171"/>
      <c r="C673" s="14"/>
      <c r="D673" s="172"/>
      <c r="E673" s="173"/>
      <c r="F673" s="174"/>
      <c r="G673" s="175"/>
      <c r="H673" s="176"/>
    </row>
    <row r="674" spans="2:8" x14ac:dyDescent="0.2">
      <c r="B674" s="171"/>
      <c r="C674" s="14"/>
      <c r="D674" s="172"/>
      <c r="E674" s="173"/>
      <c r="F674" s="174"/>
      <c r="G674" s="175"/>
      <c r="H674" s="176"/>
    </row>
    <row r="675" spans="2:8" x14ac:dyDescent="0.2">
      <c r="B675" s="171"/>
      <c r="C675" s="14"/>
      <c r="D675" s="172"/>
      <c r="E675" s="173"/>
      <c r="F675" s="174"/>
      <c r="G675" s="175"/>
      <c r="H675" s="176"/>
    </row>
    <row r="676" spans="2:8" x14ac:dyDescent="0.2">
      <c r="B676" s="171"/>
      <c r="C676" s="14"/>
      <c r="D676" s="172"/>
      <c r="E676" s="173"/>
      <c r="F676" s="174"/>
      <c r="G676" s="175"/>
      <c r="H676" s="176"/>
    </row>
    <row r="677" spans="2:8" x14ac:dyDescent="0.2">
      <c r="B677" s="171"/>
      <c r="C677" s="14"/>
      <c r="D677" s="172"/>
      <c r="E677" s="173"/>
      <c r="F677" s="174"/>
      <c r="G677" s="175"/>
      <c r="H677" s="176"/>
    </row>
    <row r="678" spans="2:8" x14ac:dyDescent="0.2">
      <c r="B678" s="171"/>
      <c r="C678" s="14"/>
      <c r="D678" s="172"/>
      <c r="E678" s="173"/>
      <c r="F678" s="174"/>
      <c r="G678" s="175"/>
      <c r="H678" s="176"/>
    </row>
    <row r="679" spans="2:8" x14ac:dyDescent="0.2">
      <c r="B679" s="171"/>
      <c r="C679" s="14"/>
      <c r="D679" s="172"/>
      <c r="E679" s="173"/>
      <c r="F679" s="174"/>
      <c r="G679" s="175"/>
      <c r="H679" s="176"/>
    </row>
    <row r="680" spans="2:8" x14ac:dyDescent="0.2">
      <c r="B680" s="171"/>
      <c r="C680" s="14"/>
      <c r="D680" s="172"/>
      <c r="E680" s="173"/>
      <c r="F680" s="174"/>
      <c r="G680" s="175"/>
      <c r="H680" s="176"/>
    </row>
    <row r="681" spans="2:8" x14ac:dyDescent="0.2">
      <c r="B681" s="171"/>
      <c r="C681" s="14"/>
      <c r="D681" s="172"/>
      <c r="E681" s="173"/>
      <c r="F681" s="174"/>
      <c r="G681" s="175"/>
      <c r="H681" s="176"/>
    </row>
    <row r="682" spans="2:8" x14ac:dyDescent="0.2">
      <c r="B682" s="171"/>
      <c r="C682" s="14"/>
      <c r="D682" s="172"/>
      <c r="E682" s="173"/>
      <c r="F682" s="174"/>
      <c r="G682" s="175"/>
      <c r="H682" s="176"/>
    </row>
    <row r="683" spans="2:8" x14ac:dyDescent="0.2">
      <c r="B683" s="171"/>
      <c r="C683" s="14"/>
      <c r="D683" s="172"/>
      <c r="E683" s="173"/>
      <c r="F683" s="174"/>
      <c r="G683" s="175"/>
      <c r="H683" s="176"/>
    </row>
    <row r="684" spans="2:8" x14ac:dyDescent="0.2">
      <c r="B684" s="171"/>
      <c r="C684" s="14"/>
      <c r="D684" s="172"/>
      <c r="E684" s="173"/>
      <c r="F684" s="174"/>
      <c r="G684" s="175"/>
      <c r="H684" s="176"/>
    </row>
    <row r="685" spans="2:8" x14ac:dyDescent="0.2">
      <c r="B685" s="171"/>
      <c r="C685" s="14"/>
      <c r="D685" s="172"/>
      <c r="E685" s="173"/>
      <c r="F685" s="174"/>
      <c r="G685" s="175"/>
      <c r="H685" s="176"/>
    </row>
    <row r="686" spans="2:8" x14ac:dyDescent="0.2">
      <c r="B686" s="171"/>
      <c r="C686" s="14"/>
      <c r="D686" s="172"/>
      <c r="E686" s="173"/>
      <c r="F686" s="174"/>
      <c r="G686" s="175"/>
      <c r="H686" s="176"/>
    </row>
    <row r="687" spans="2:8" x14ac:dyDescent="0.2">
      <c r="B687" s="171"/>
      <c r="C687" s="14"/>
      <c r="D687" s="172"/>
      <c r="E687" s="173"/>
      <c r="F687" s="174"/>
      <c r="G687" s="175"/>
      <c r="H687" s="176"/>
    </row>
    <row r="688" spans="2:8" x14ac:dyDescent="0.2">
      <c r="B688" s="171"/>
      <c r="C688" s="14"/>
      <c r="D688" s="172"/>
      <c r="E688" s="173"/>
      <c r="F688" s="174"/>
      <c r="G688" s="175"/>
      <c r="H688" s="176"/>
    </row>
    <row r="689" spans="2:8" x14ac:dyDescent="0.2">
      <c r="B689" s="171"/>
      <c r="C689" s="14"/>
      <c r="D689" s="172"/>
      <c r="E689" s="173"/>
      <c r="F689" s="174"/>
      <c r="G689" s="175"/>
      <c r="H689" s="176"/>
    </row>
    <row r="690" spans="2:8" x14ac:dyDescent="0.2">
      <c r="B690" s="171"/>
      <c r="C690" s="14"/>
      <c r="D690" s="172"/>
      <c r="E690" s="173"/>
      <c r="F690" s="174"/>
      <c r="G690" s="175"/>
      <c r="H690" s="176"/>
    </row>
    <row r="691" spans="2:8" x14ac:dyDescent="0.2">
      <c r="B691" s="171"/>
      <c r="C691" s="14"/>
      <c r="D691" s="172"/>
      <c r="E691" s="173"/>
      <c r="F691" s="174"/>
      <c r="G691" s="175"/>
      <c r="H691" s="176"/>
    </row>
    <row r="692" spans="2:8" x14ac:dyDescent="0.2">
      <c r="B692" s="171"/>
      <c r="C692" s="14"/>
      <c r="D692" s="172"/>
      <c r="E692" s="173"/>
      <c r="F692" s="174"/>
      <c r="G692" s="175"/>
      <c r="H692" s="176"/>
    </row>
    <row r="693" spans="2:8" x14ac:dyDescent="0.2">
      <c r="B693" s="171"/>
      <c r="C693" s="14"/>
      <c r="D693" s="172"/>
      <c r="E693" s="173"/>
      <c r="F693" s="174"/>
      <c r="G693" s="175"/>
      <c r="H693" s="176"/>
    </row>
    <row r="694" spans="2:8" x14ac:dyDescent="0.2">
      <c r="B694" s="171"/>
      <c r="C694" s="14"/>
      <c r="D694" s="172"/>
      <c r="E694" s="173"/>
      <c r="F694" s="174"/>
      <c r="G694" s="175"/>
      <c r="H694" s="176"/>
    </row>
    <row r="695" spans="2:8" x14ac:dyDescent="0.2">
      <c r="B695" s="171"/>
      <c r="C695" s="14"/>
      <c r="D695" s="172"/>
      <c r="E695" s="173"/>
      <c r="F695" s="174"/>
      <c r="G695" s="175"/>
      <c r="H695" s="176"/>
    </row>
    <row r="696" spans="2:8" x14ac:dyDescent="0.2">
      <c r="B696" s="171"/>
      <c r="C696" s="14"/>
      <c r="D696" s="172"/>
      <c r="E696" s="173"/>
      <c r="F696" s="174"/>
      <c r="G696" s="175"/>
      <c r="H696" s="176"/>
    </row>
    <row r="697" spans="2:8" x14ac:dyDescent="0.2">
      <c r="B697" s="171"/>
      <c r="C697" s="14"/>
      <c r="D697" s="172"/>
      <c r="E697" s="173"/>
      <c r="F697" s="174"/>
      <c r="G697" s="175"/>
      <c r="H697" s="176"/>
    </row>
    <row r="698" spans="2:8" x14ac:dyDescent="0.2">
      <c r="B698" s="171"/>
      <c r="C698" s="14"/>
      <c r="D698" s="172"/>
      <c r="E698" s="173"/>
      <c r="F698" s="174"/>
      <c r="G698" s="175"/>
      <c r="H698" s="176"/>
    </row>
    <row r="699" spans="2:8" x14ac:dyDescent="0.2">
      <c r="B699" s="171"/>
      <c r="C699" s="14"/>
      <c r="D699" s="172"/>
      <c r="E699" s="173"/>
      <c r="F699" s="174"/>
      <c r="G699" s="175"/>
      <c r="H699" s="176"/>
    </row>
    <row r="700" spans="2:8" x14ac:dyDescent="0.2">
      <c r="B700" s="171"/>
      <c r="C700" s="14"/>
      <c r="D700" s="172"/>
      <c r="E700" s="173"/>
      <c r="F700" s="174"/>
      <c r="G700" s="175"/>
      <c r="H700" s="176"/>
    </row>
    <row r="701" spans="2:8" x14ac:dyDescent="0.2">
      <c r="B701" s="171"/>
      <c r="C701" s="14"/>
      <c r="D701" s="172"/>
      <c r="E701" s="173"/>
      <c r="F701" s="174"/>
      <c r="G701" s="175"/>
      <c r="H701" s="176"/>
    </row>
    <row r="702" spans="2:8" x14ac:dyDescent="0.2">
      <c r="B702" s="171"/>
      <c r="C702" s="14"/>
      <c r="D702" s="172"/>
      <c r="E702" s="173"/>
      <c r="F702" s="174"/>
      <c r="G702" s="175"/>
      <c r="H702" s="176"/>
    </row>
    <row r="703" spans="2:8" x14ac:dyDescent="0.2">
      <c r="B703" s="171"/>
      <c r="C703" s="14"/>
      <c r="D703" s="172"/>
      <c r="E703" s="173"/>
      <c r="F703" s="174"/>
      <c r="G703" s="175"/>
      <c r="H703" s="176"/>
    </row>
    <row r="704" spans="2:8" x14ac:dyDescent="0.2">
      <c r="B704" s="171"/>
      <c r="C704" s="14"/>
      <c r="D704" s="172"/>
      <c r="E704" s="173"/>
      <c r="F704" s="174"/>
      <c r="G704" s="175"/>
      <c r="H704" s="176"/>
    </row>
    <row r="705" spans="2:8" x14ac:dyDescent="0.2">
      <c r="B705" s="171"/>
      <c r="C705" s="14"/>
      <c r="D705" s="172"/>
      <c r="E705" s="173"/>
      <c r="F705" s="174"/>
      <c r="G705" s="175"/>
      <c r="H705" s="176"/>
    </row>
    <row r="706" spans="2:8" x14ac:dyDescent="0.2">
      <c r="B706" s="171"/>
      <c r="C706" s="14"/>
      <c r="D706" s="172"/>
      <c r="E706" s="173"/>
      <c r="F706" s="174"/>
      <c r="G706" s="175"/>
      <c r="H706" s="176"/>
    </row>
    <row r="707" spans="2:8" x14ac:dyDescent="0.2">
      <c r="B707" s="171"/>
      <c r="C707" s="14"/>
      <c r="D707" s="172"/>
      <c r="E707" s="173"/>
      <c r="F707" s="174"/>
      <c r="G707" s="175"/>
      <c r="H707" s="176"/>
    </row>
    <row r="708" spans="2:8" x14ac:dyDescent="0.2">
      <c r="B708" s="171"/>
      <c r="C708" s="14"/>
      <c r="D708" s="172"/>
      <c r="E708" s="173"/>
      <c r="F708" s="174"/>
      <c r="G708" s="175"/>
      <c r="H708" s="176"/>
    </row>
    <row r="709" spans="2:8" x14ac:dyDescent="0.2">
      <c r="B709" s="171"/>
      <c r="C709" s="14"/>
      <c r="D709" s="172"/>
      <c r="E709" s="173"/>
      <c r="F709" s="174"/>
      <c r="G709" s="175"/>
      <c r="H709" s="176"/>
    </row>
    <row r="710" spans="2:8" x14ac:dyDescent="0.2">
      <c r="B710" s="171"/>
      <c r="C710" s="14"/>
      <c r="D710" s="172"/>
      <c r="E710" s="173"/>
      <c r="F710" s="174"/>
      <c r="G710" s="175"/>
      <c r="H710" s="176"/>
    </row>
    <row r="711" spans="2:8" x14ac:dyDescent="0.2">
      <c r="B711" s="171"/>
      <c r="C711" s="14"/>
      <c r="D711" s="172"/>
      <c r="E711" s="173"/>
      <c r="F711" s="174"/>
      <c r="G711" s="175"/>
      <c r="H711" s="176"/>
    </row>
    <row r="712" spans="2:8" x14ac:dyDescent="0.2">
      <c r="B712" s="171"/>
      <c r="C712" s="14"/>
      <c r="D712" s="172"/>
      <c r="E712" s="173"/>
      <c r="F712" s="174"/>
      <c r="G712" s="175"/>
      <c r="H712" s="176"/>
    </row>
    <row r="713" spans="2:8" x14ac:dyDescent="0.2">
      <c r="B713" s="171"/>
      <c r="C713" s="14"/>
      <c r="D713" s="172"/>
      <c r="E713" s="173"/>
      <c r="F713" s="174"/>
      <c r="G713" s="175"/>
      <c r="H713" s="176"/>
    </row>
    <row r="714" spans="2:8" x14ac:dyDescent="0.2">
      <c r="B714" s="171"/>
      <c r="C714" s="14"/>
      <c r="D714" s="172"/>
      <c r="E714" s="173"/>
      <c r="F714" s="174"/>
      <c r="G714" s="175"/>
      <c r="H714" s="176"/>
    </row>
    <row r="715" spans="2:8" x14ac:dyDescent="0.2">
      <c r="B715" s="171"/>
      <c r="C715" s="14"/>
      <c r="D715" s="172"/>
      <c r="E715" s="173"/>
      <c r="F715" s="174"/>
      <c r="G715" s="175"/>
      <c r="H715" s="176"/>
    </row>
    <row r="716" spans="2:8" x14ac:dyDescent="0.2">
      <c r="B716" s="171"/>
      <c r="C716" s="14"/>
      <c r="D716" s="172"/>
      <c r="E716" s="173"/>
      <c r="F716" s="174"/>
      <c r="G716" s="175"/>
      <c r="H716" s="176"/>
    </row>
    <row r="717" spans="2:8" x14ac:dyDescent="0.2">
      <c r="B717" s="171"/>
      <c r="C717" s="14"/>
      <c r="D717" s="172"/>
      <c r="E717" s="173"/>
      <c r="F717" s="174"/>
      <c r="G717" s="175"/>
      <c r="H717" s="176"/>
    </row>
    <row r="718" spans="2:8" x14ac:dyDescent="0.2">
      <c r="B718" s="171"/>
      <c r="C718" s="14"/>
      <c r="D718" s="172"/>
      <c r="E718" s="173"/>
      <c r="F718" s="174"/>
      <c r="G718" s="175"/>
      <c r="H718" s="176"/>
    </row>
    <row r="719" spans="2:8" x14ac:dyDescent="0.2">
      <c r="B719" s="171"/>
      <c r="C719" s="14"/>
      <c r="D719" s="172"/>
      <c r="E719" s="173"/>
      <c r="F719" s="174"/>
      <c r="G719" s="175"/>
      <c r="H719" s="176"/>
    </row>
    <row r="720" spans="2:8" x14ac:dyDescent="0.2">
      <c r="B720" s="171"/>
      <c r="C720" s="14"/>
      <c r="D720" s="172"/>
      <c r="E720" s="173"/>
      <c r="F720" s="174"/>
      <c r="G720" s="175"/>
      <c r="H720" s="176"/>
    </row>
    <row r="721" spans="2:8" x14ac:dyDescent="0.2">
      <c r="B721" s="171"/>
      <c r="C721" s="14"/>
      <c r="D721" s="172"/>
      <c r="E721" s="173"/>
      <c r="F721" s="174"/>
      <c r="G721" s="175"/>
      <c r="H721" s="176"/>
    </row>
    <row r="722" spans="2:8" x14ac:dyDescent="0.2">
      <c r="B722" s="171"/>
      <c r="C722" s="14"/>
      <c r="D722" s="172"/>
      <c r="E722" s="173"/>
      <c r="F722" s="174"/>
      <c r="G722" s="175"/>
      <c r="H722" s="176"/>
    </row>
    <row r="723" spans="2:8" x14ac:dyDescent="0.2">
      <c r="B723" s="171"/>
      <c r="C723" s="14"/>
      <c r="D723" s="172"/>
      <c r="E723" s="173"/>
      <c r="F723" s="174"/>
      <c r="G723" s="175"/>
      <c r="H723" s="176"/>
    </row>
    <row r="724" spans="2:8" x14ac:dyDescent="0.2">
      <c r="B724" s="171"/>
      <c r="C724" s="14"/>
      <c r="D724" s="172"/>
      <c r="E724" s="173"/>
      <c r="F724" s="174"/>
      <c r="G724" s="175"/>
      <c r="H724" s="176"/>
    </row>
    <row r="725" spans="2:8" x14ac:dyDescent="0.2">
      <c r="B725" s="171"/>
      <c r="C725" s="14"/>
      <c r="D725" s="172"/>
      <c r="E725" s="173"/>
      <c r="F725" s="174"/>
      <c r="G725" s="175"/>
      <c r="H725" s="176"/>
    </row>
    <row r="726" spans="2:8" x14ac:dyDescent="0.2">
      <c r="B726" s="171"/>
      <c r="C726" s="14"/>
      <c r="D726" s="172"/>
      <c r="E726" s="173"/>
      <c r="F726" s="174"/>
      <c r="G726" s="175"/>
      <c r="H726" s="176"/>
    </row>
    <row r="727" spans="2:8" x14ac:dyDescent="0.2">
      <c r="B727" s="171"/>
      <c r="C727" s="14"/>
      <c r="D727" s="172"/>
      <c r="E727" s="173"/>
      <c r="F727" s="174"/>
      <c r="G727" s="175"/>
      <c r="H727" s="176"/>
    </row>
    <row r="728" spans="2:8" x14ac:dyDescent="0.2">
      <c r="B728" s="171"/>
      <c r="C728" s="14"/>
      <c r="D728" s="172"/>
      <c r="E728" s="173"/>
      <c r="F728" s="174"/>
      <c r="G728" s="175"/>
      <c r="H728" s="176"/>
    </row>
    <row r="729" spans="2:8" x14ac:dyDescent="0.2">
      <c r="B729" s="171"/>
      <c r="C729" s="14"/>
      <c r="D729" s="172"/>
      <c r="E729" s="173"/>
      <c r="F729" s="174"/>
      <c r="G729" s="175"/>
      <c r="H729" s="176"/>
    </row>
    <row r="730" spans="2:8" x14ac:dyDescent="0.2">
      <c r="B730" s="171"/>
      <c r="C730" s="14"/>
      <c r="D730" s="172"/>
      <c r="E730" s="173"/>
      <c r="F730" s="174"/>
      <c r="G730" s="175"/>
      <c r="H730" s="176"/>
    </row>
    <row r="731" spans="2:8" x14ac:dyDescent="0.2">
      <c r="B731" s="171"/>
      <c r="C731" s="14"/>
      <c r="D731" s="172"/>
      <c r="E731" s="173"/>
      <c r="F731" s="174"/>
      <c r="G731" s="175"/>
      <c r="H731" s="176"/>
    </row>
    <row r="732" spans="2:8" x14ac:dyDescent="0.2">
      <c r="B732" s="171"/>
      <c r="C732" s="14"/>
      <c r="D732" s="172"/>
      <c r="E732" s="173"/>
      <c r="F732" s="174"/>
      <c r="G732" s="175"/>
      <c r="H732" s="176"/>
    </row>
    <row r="733" spans="2:8" x14ac:dyDescent="0.2">
      <c r="B733" s="171"/>
      <c r="C733" s="14"/>
      <c r="D733" s="172"/>
      <c r="E733" s="173"/>
      <c r="F733" s="174"/>
      <c r="G733" s="175"/>
      <c r="H733" s="176"/>
    </row>
    <row r="734" spans="2:8" x14ac:dyDescent="0.2">
      <c r="B734" s="171"/>
      <c r="C734" s="14"/>
      <c r="D734" s="172"/>
      <c r="E734" s="173"/>
      <c r="F734" s="174"/>
      <c r="G734" s="175"/>
      <c r="H734" s="176"/>
    </row>
    <row r="735" spans="2:8" x14ac:dyDescent="0.2">
      <c r="B735" s="171"/>
      <c r="C735" s="14"/>
      <c r="D735" s="172"/>
      <c r="E735" s="173"/>
      <c r="F735" s="174"/>
      <c r="G735" s="175"/>
      <c r="H735" s="176"/>
    </row>
    <row r="736" spans="2:8" x14ac:dyDescent="0.2">
      <c r="B736" s="171"/>
      <c r="C736" s="14"/>
      <c r="D736" s="172"/>
      <c r="E736" s="173"/>
      <c r="F736" s="174"/>
      <c r="G736" s="175"/>
      <c r="H736" s="176"/>
    </row>
    <row r="737" spans="2:8" x14ac:dyDescent="0.2">
      <c r="B737" s="171"/>
      <c r="C737" s="14"/>
      <c r="D737" s="172"/>
      <c r="E737" s="173"/>
      <c r="F737" s="174"/>
      <c r="G737" s="175"/>
      <c r="H737" s="176"/>
    </row>
    <row r="738" spans="2:8" x14ac:dyDescent="0.2">
      <c r="B738" s="171"/>
      <c r="C738" s="14"/>
      <c r="D738" s="172"/>
      <c r="E738" s="173"/>
      <c r="F738" s="174"/>
      <c r="G738" s="175"/>
      <c r="H738" s="176"/>
    </row>
    <row r="739" spans="2:8" x14ac:dyDescent="0.2">
      <c r="B739" s="171"/>
      <c r="C739" s="14"/>
      <c r="D739" s="172"/>
      <c r="E739" s="173"/>
      <c r="F739" s="174"/>
      <c r="G739" s="175"/>
      <c r="H739" s="176"/>
    </row>
    <row r="740" spans="2:8" x14ac:dyDescent="0.2">
      <c r="B740" s="171"/>
      <c r="C740" s="14"/>
      <c r="D740" s="172"/>
      <c r="E740" s="173"/>
      <c r="F740" s="174"/>
      <c r="G740" s="175"/>
      <c r="H740" s="176"/>
    </row>
    <row r="741" spans="2:8" x14ac:dyDescent="0.2">
      <c r="B741" s="171"/>
      <c r="C741" s="14"/>
      <c r="D741" s="172"/>
      <c r="E741" s="173"/>
      <c r="F741" s="174"/>
      <c r="G741" s="175"/>
      <c r="H741" s="176"/>
    </row>
    <row r="742" spans="2:8" x14ac:dyDescent="0.2">
      <c r="B742" s="171"/>
      <c r="C742" s="14"/>
      <c r="D742" s="172"/>
      <c r="E742" s="173"/>
      <c r="F742" s="174"/>
      <c r="G742" s="175"/>
      <c r="H742" s="176"/>
    </row>
    <row r="743" spans="2:8" x14ac:dyDescent="0.2">
      <c r="B743" s="171"/>
      <c r="C743" s="14"/>
      <c r="D743" s="172"/>
      <c r="E743" s="173"/>
      <c r="F743" s="174"/>
      <c r="G743" s="175"/>
      <c r="H743" s="176"/>
    </row>
    <row r="744" spans="2:8" x14ac:dyDescent="0.2">
      <c r="B744" s="171"/>
      <c r="C744" s="14"/>
      <c r="D744" s="172"/>
      <c r="E744" s="173"/>
      <c r="F744" s="174"/>
      <c r="G744" s="175"/>
      <c r="H744" s="176"/>
    </row>
    <row r="745" spans="2:8" x14ac:dyDescent="0.2">
      <c r="B745" s="171"/>
      <c r="C745" s="14"/>
      <c r="D745" s="172"/>
      <c r="E745" s="173"/>
      <c r="F745" s="174"/>
      <c r="G745" s="175"/>
      <c r="H745" s="176"/>
    </row>
    <row r="746" spans="2:8" x14ac:dyDescent="0.2">
      <c r="B746" s="171"/>
      <c r="C746" s="14"/>
      <c r="D746" s="172"/>
      <c r="E746" s="173"/>
      <c r="F746" s="174"/>
      <c r="G746" s="175"/>
      <c r="H746" s="176"/>
    </row>
    <row r="747" spans="2:8" x14ac:dyDescent="0.2">
      <c r="B747" s="171"/>
      <c r="C747" s="14"/>
      <c r="D747" s="172"/>
      <c r="E747" s="173"/>
      <c r="F747" s="174"/>
      <c r="G747" s="175"/>
      <c r="H747" s="176"/>
    </row>
    <row r="748" spans="2:8" x14ac:dyDescent="0.2">
      <c r="B748" s="171"/>
      <c r="C748" s="14"/>
      <c r="D748" s="172"/>
      <c r="E748" s="173"/>
      <c r="F748" s="174"/>
      <c r="G748" s="175"/>
      <c r="H748" s="176"/>
    </row>
    <row r="749" spans="2:8" x14ac:dyDescent="0.2">
      <c r="B749" s="171"/>
      <c r="C749" s="14"/>
      <c r="D749" s="172"/>
      <c r="E749" s="173"/>
      <c r="F749" s="174"/>
      <c r="G749" s="175"/>
      <c r="H749" s="176"/>
    </row>
    <row r="750" spans="2:8" x14ac:dyDescent="0.2">
      <c r="B750" s="171"/>
      <c r="C750" s="14"/>
      <c r="D750" s="172"/>
      <c r="E750" s="173"/>
      <c r="F750" s="174"/>
      <c r="G750" s="175"/>
      <c r="H750" s="176"/>
    </row>
    <row r="751" spans="2:8" x14ac:dyDescent="0.2">
      <c r="B751" s="171"/>
      <c r="C751" s="14"/>
      <c r="D751" s="172"/>
      <c r="E751" s="173"/>
      <c r="F751" s="174"/>
      <c r="G751" s="175"/>
      <c r="H751" s="176"/>
    </row>
    <row r="752" spans="2:8" x14ac:dyDescent="0.2">
      <c r="B752" s="171"/>
      <c r="C752" s="14"/>
      <c r="D752" s="172"/>
      <c r="E752" s="173"/>
      <c r="F752" s="174"/>
      <c r="G752" s="175"/>
      <c r="H752" s="176"/>
    </row>
    <row r="753" spans="2:8" x14ac:dyDescent="0.2">
      <c r="B753" s="171"/>
      <c r="C753" s="14"/>
      <c r="D753" s="172"/>
      <c r="E753" s="173"/>
      <c r="F753" s="174"/>
      <c r="G753" s="175"/>
      <c r="H753" s="176"/>
    </row>
    <row r="754" spans="2:8" x14ac:dyDescent="0.2">
      <c r="B754" s="171"/>
      <c r="C754" s="14"/>
      <c r="D754" s="172"/>
      <c r="E754" s="173"/>
      <c r="F754" s="174"/>
      <c r="G754" s="175"/>
      <c r="H754" s="176"/>
    </row>
    <row r="755" spans="2:8" x14ac:dyDescent="0.2">
      <c r="B755" s="171"/>
      <c r="C755" s="14"/>
      <c r="D755" s="172"/>
      <c r="E755" s="173"/>
      <c r="F755" s="174"/>
      <c r="G755" s="175"/>
      <c r="H755" s="176"/>
    </row>
    <row r="756" spans="2:8" x14ac:dyDescent="0.2">
      <c r="B756" s="171"/>
      <c r="C756" s="14"/>
      <c r="D756" s="172"/>
      <c r="E756" s="173"/>
      <c r="F756" s="174"/>
      <c r="G756" s="175"/>
      <c r="H756" s="176"/>
    </row>
    <row r="757" spans="2:8" x14ac:dyDescent="0.2">
      <c r="B757" s="171"/>
      <c r="C757" s="14"/>
      <c r="D757" s="172"/>
      <c r="E757" s="173"/>
      <c r="F757" s="174"/>
      <c r="G757" s="175"/>
      <c r="H757" s="176"/>
    </row>
    <row r="758" spans="2:8" x14ac:dyDescent="0.2">
      <c r="B758" s="171"/>
      <c r="C758" s="14"/>
      <c r="D758" s="172"/>
      <c r="E758" s="173"/>
      <c r="F758" s="174"/>
      <c r="G758" s="175"/>
      <c r="H758" s="176"/>
    </row>
    <row r="759" spans="2:8" x14ac:dyDescent="0.2">
      <c r="B759" s="171"/>
      <c r="C759" s="14"/>
      <c r="D759" s="172"/>
      <c r="E759" s="173"/>
      <c r="F759" s="174"/>
      <c r="G759" s="175"/>
      <c r="H759" s="176"/>
    </row>
    <row r="760" spans="2:8" x14ac:dyDescent="0.2">
      <c r="B760" s="171"/>
      <c r="C760" s="14"/>
      <c r="D760" s="172"/>
      <c r="E760" s="173"/>
      <c r="F760" s="174"/>
      <c r="G760" s="175"/>
      <c r="H760" s="176"/>
    </row>
    <row r="761" spans="2:8" x14ac:dyDescent="0.2">
      <c r="B761" s="171"/>
      <c r="C761" s="14"/>
      <c r="D761" s="172"/>
      <c r="E761" s="173"/>
      <c r="F761" s="174"/>
      <c r="G761" s="175"/>
      <c r="H761" s="176"/>
    </row>
    <row r="762" spans="2:8" x14ac:dyDescent="0.2">
      <c r="B762" s="171"/>
      <c r="C762" s="14"/>
      <c r="D762" s="172"/>
      <c r="E762" s="173"/>
      <c r="F762" s="174"/>
      <c r="G762" s="175"/>
      <c r="H762" s="176"/>
    </row>
    <row r="763" spans="2:8" x14ac:dyDescent="0.2">
      <c r="B763" s="171"/>
      <c r="C763" s="14"/>
      <c r="D763" s="172"/>
      <c r="E763" s="173"/>
      <c r="F763" s="174"/>
      <c r="G763" s="175"/>
      <c r="H763" s="176"/>
    </row>
    <row r="764" spans="2:8" x14ac:dyDescent="0.2">
      <c r="B764" s="171"/>
      <c r="C764" s="14"/>
      <c r="D764" s="172"/>
      <c r="E764" s="173"/>
      <c r="F764" s="174"/>
      <c r="G764" s="175"/>
      <c r="H764" s="176"/>
    </row>
    <row r="765" spans="2:8" x14ac:dyDescent="0.2">
      <c r="B765" s="171"/>
      <c r="C765" s="14"/>
      <c r="D765" s="172"/>
      <c r="E765" s="173"/>
      <c r="F765" s="174"/>
      <c r="G765" s="175"/>
      <c r="H765" s="176"/>
    </row>
    <row r="766" spans="2:8" x14ac:dyDescent="0.2">
      <c r="B766" s="171"/>
      <c r="C766" s="14"/>
      <c r="D766" s="172"/>
      <c r="E766" s="173"/>
      <c r="F766" s="174"/>
      <c r="G766" s="175"/>
      <c r="H766" s="176"/>
    </row>
    <row r="767" spans="2:8" x14ac:dyDescent="0.2">
      <c r="B767" s="171"/>
      <c r="C767" s="14"/>
      <c r="D767" s="172"/>
      <c r="E767" s="173"/>
      <c r="F767" s="174"/>
      <c r="G767" s="175"/>
      <c r="H767" s="176"/>
    </row>
    <row r="768" spans="2:8" x14ac:dyDescent="0.2">
      <c r="B768" s="171"/>
      <c r="C768" s="14"/>
      <c r="D768" s="172"/>
      <c r="E768" s="173"/>
      <c r="F768" s="174"/>
      <c r="G768" s="175"/>
      <c r="H768" s="176"/>
    </row>
    <row r="769" spans="2:8" x14ac:dyDescent="0.2">
      <c r="B769" s="171"/>
      <c r="C769" s="14"/>
      <c r="D769" s="172"/>
      <c r="E769" s="173"/>
      <c r="F769" s="174"/>
      <c r="G769" s="175"/>
      <c r="H769" s="176"/>
    </row>
    <row r="770" spans="2:8" x14ac:dyDescent="0.2">
      <c r="B770" s="171"/>
      <c r="C770" s="14"/>
      <c r="D770" s="172"/>
      <c r="E770" s="173"/>
      <c r="F770" s="174"/>
      <c r="G770" s="175"/>
      <c r="H770" s="176"/>
    </row>
    <row r="771" spans="2:8" x14ac:dyDescent="0.2">
      <c r="B771" s="171"/>
      <c r="C771" s="14"/>
      <c r="D771" s="172"/>
      <c r="E771" s="173"/>
      <c r="F771" s="174"/>
      <c r="G771" s="175"/>
      <c r="H771" s="176"/>
    </row>
    <row r="772" spans="2:8" x14ac:dyDescent="0.2">
      <c r="B772" s="171"/>
      <c r="C772" s="14"/>
      <c r="D772" s="172"/>
      <c r="E772" s="173"/>
      <c r="F772" s="174"/>
      <c r="G772" s="175"/>
      <c r="H772" s="176"/>
    </row>
    <row r="773" spans="2:8" x14ac:dyDescent="0.2">
      <c r="B773" s="171"/>
      <c r="C773" s="14"/>
      <c r="D773" s="172"/>
      <c r="E773" s="173"/>
      <c r="F773" s="174"/>
      <c r="G773" s="175"/>
      <c r="H773" s="176"/>
    </row>
    <row r="774" spans="2:8" x14ac:dyDescent="0.2">
      <c r="B774" s="171"/>
      <c r="C774" s="14"/>
      <c r="D774" s="172"/>
      <c r="E774" s="173"/>
      <c r="F774" s="174"/>
      <c r="G774" s="175"/>
      <c r="H774" s="176"/>
    </row>
    <row r="775" spans="2:8" x14ac:dyDescent="0.2">
      <c r="B775" s="171"/>
      <c r="C775" s="14"/>
      <c r="D775" s="172"/>
      <c r="E775" s="173"/>
      <c r="F775" s="174"/>
      <c r="G775" s="175"/>
      <c r="H775" s="176"/>
    </row>
    <row r="776" spans="2:8" x14ac:dyDescent="0.2">
      <c r="B776" s="171"/>
      <c r="C776" s="14"/>
      <c r="D776" s="172"/>
      <c r="E776" s="173"/>
      <c r="F776" s="174"/>
      <c r="G776" s="175"/>
      <c r="H776" s="176"/>
    </row>
    <row r="777" spans="2:8" x14ac:dyDescent="0.2">
      <c r="B777" s="171"/>
      <c r="C777" s="14"/>
      <c r="D777" s="172"/>
      <c r="E777" s="173"/>
      <c r="F777" s="174"/>
      <c r="G777" s="175"/>
      <c r="H777" s="176"/>
    </row>
    <row r="778" spans="2:8" x14ac:dyDescent="0.2">
      <c r="B778" s="171"/>
      <c r="C778" s="14"/>
      <c r="D778" s="172"/>
      <c r="E778" s="173"/>
      <c r="F778" s="174"/>
      <c r="G778" s="175"/>
      <c r="H778" s="176"/>
    </row>
    <row r="779" spans="2:8" x14ac:dyDescent="0.2">
      <c r="B779" s="171"/>
      <c r="C779" s="14"/>
      <c r="D779" s="172"/>
      <c r="E779" s="173"/>
      <c r="F779" s="174"/>
      <c r="G779" s="175"/>
      <c r="H779" s="176"/>
    </row>
    <row r="780" spans="2:8" x14ac:dyDescent="0.2">
      <c r="B780" s="171"/>
      <c r="C780" s="14"/>
      <c r="D780" s="172"/>
      <c r="E780" s="173"/>
      <c r="F780" s="174"/>
      <c r="G780" s="175"/>
      <c r="H780" s="176"/>
    </row>
    <row r="781" spans="2:8" x14ac:dyDescent="0.2">
      <c r="B781" s="171"/>
      <c r="C781" s="14"/>
      <c r="D781" s="172"/>
      <c r="E781" s="173"/>
      <c r="F781" s="174"/>
      <c r="G781" s="175"/>
      <c r="H781" s="176"/>
    </row>
    <row r="782" spans="2:8" x14ac:dyDescent="0.2">
      <c r="B782" s="171"/>
      <c r="C782" s="14"/>
      <c r="D782" s="172"/>
      <c r="E782" s="173"/>
      <c r="F782" s="174"/>
      <c r="G782" s="175"/>
      <c r="H782" s="176"/>
    </row>
    <row r="783" spans="2:8" x14ac:dyDescent="0.2">
      <c r="B783" s="171"/>
      <c r="C783" s="14"/>
      <c r="D783" s="172"/>
      <c r="E783" s="173"/>
      <c r="F783" s="174"/>
      <c r="G783" s="175"/>
      <c r="H783" s="176"/>
    </row>
    <row r="784" spans="2:8" x14ac:dyDescent="0.2">
      <c r="B784" s="171"/>
      <c r="C784" s="14"/>
      <c r="D784" s="172"/>
      <c r="E784" s="173"/>
      <c r="F784" s="174"/>
      <c r="G784" s="175"/>
      <c r="H784" s="176"/>
    </row>
    <row r="785" spans="2:8" x14ac:dyDescent="0.2">
      <c r="B785" s="171"/>
      <c r="C785" s="14"/>
      <c r="D785" s="172"/>
      <c r="E785" s="173"/>
      <c r="F785" s="174"/>
      <c r="G785" s="175"/>
      <c r="H785" s="176"/>
    </row>
    <row r="786" spans="2:8" x14ac:dyDescent="0.2">
      <c r="B786" s="171"/>
      <c r="C786" s="14"/>
      <c r="D786" s="172"/>
      <c r="E786" s="173"/>
      <c r="F786" s="174"/>
      <c r="G786" s="175"/>
      <c r="H786" s="176"/>
    </row>
    <row r="787" spans="2:8" x14ac:dyDescent="0.2">
      <c r="B787" s="171"/>
      <c r="C787" s="14"/>
      <c r="D787" s="172"/>
      <c r="E787" s="173"/>
      <c r="F787" s="174"/>
      <c r="G787" s="175"/>
      <c r="H787" s="176"/>
    </row>
    <row r="788" spans="2:8" x14ac:dyDescent="0.2">
      <c r="B788" s="171"/>
      <c r="C788" s="14"/>
      <c r="D788" s="172"/>
      <c r="E788" s="173"/>
      <c r="F788" s="174"/>
      <c r="G788" s="175"/>
      <c r="H788" s="176"/>
    </row>
    <row r="789" spans="2:8" x14ac:dyDescent="0.2">
      <c r="B789" s="171"/>
      <c r="C789" s="14"/>
      <c r="D789" s="172"/>
      <c r="E789" s="173"/>
      <c r="F789" s="174"/>
      <c r="G789" s="175"/>
      <c r="H789" s="176"/>
    </row>
    <row r="790" spans="2:8" x14ac:dyDescent="0.2">
      <c r="B790" s="171"/>
      <c r="C790" s="14"/>
      <c r="D790" s="172"/>
      <c r="E790" s="173"/>
      <c r="F790" s="174"/>
      <c r="G790" s="175"/>
      <c r="H790" s="176"/>
    </row>
    <row r="791" spans="2:8" x14ac:dyDescent="0.2">
      <c r="B791" s="171"/>
      <c r="C791" s="14"/>
      <c r="D791" s="172"/>
      <c r="E791" s="173"/>
      <c r="F791" s="174"/>
      <c r="G791" s="175"/>
      <c r="H791" s="176"/>
    </row>
    <row r="792" spans="2:8" x14ac:dyDescent="0.2">
      <c r="B792" s="171"/>
      <c r="C792" s="14"/>
      <c r="D792" s="172"/>
      <c r="E792" s="173"/>
      <c r="F792" s="174"/>
      <c r="G792" s="175"/>
      <c r="H792" s="176"/>
    </row>
    <row r="793" spans="2:8" x14ac:dyDescent="0.2">
      <c r="B793" s="171"/>
      <c r="C793" s="14"/>
      <c r="D793" s="172"/>
      <c r="E793" s="173"/>
      <c r="F793" s="174"/>
      <c r="G793" s="175"/>
      <c r="H793" s="176"/>
    </row>
    <row r="794" spans="2:8" x14ac:dyDescent="0.2">
      <c r="B794" s="171"/>
      <c r="C794" s="14"/>
      <c r="D794" s="172"/>
      <c r="E794" s="173"/>
      <c r="F794" s="174"/>
      <c r="G794" s="175"/>
      <c r="H794" s="176"/>
    </row>
    <row r="795" spans="2:8" x14ac:dyDescent="0.2">
      <c r="B795" s="171"/>
      <c r="C795" s="14"/>
      <c r="D795" s="172"/>
      <c r="E795" s="173"/>
      <c r="F795" s="174"/>
      <c r="G795" s="175"/>
      <c r="H795" s="176"/>
    </row>
    <row r="796" spans="2:8" x14ac:dyDescent="0.2">
      <c r="B796" s="171"/>
      <c r="C796" s="14"/>
      <c r="D796" s="172"/>
      <c r="E796" s="173"/>
      <c r="F796" s="174"/>
      <c r="G796" s="175"/>
      <c r="H796" s="176"/>
    </row>
    <row r="797" spans="2:8" x14ac:dyDescent="0.2">
      <c r="B797" s="171"/>
      <c r="C797" s="14"/>
      <c r="D797" s="172"/>
      <c r="E797" s="173"/>
      <c r="F797" s="174"/>
      <c r="G797" s="175"/>
      <c r="H797" s="176"/>
    </row>
    <row r="798" spans="2:8" x14ac:dyDescent="0.2">
      <c r="B798" s="171"/>
      <c r="C798" s="14"/>
      <c r="D798" s="172"/>
      <c r="E798" s="173"/>
      <c r="F798" s="174"/>
      <c r="G798" s="175"/>
      <c r="H798" s="176"/>
    </row>
    <row r="799" spans="2:8" x14ac:dyDescent="0.2">
      <c r="B799" s="171"/>
      <c r="C799" s="14"/>
      <c r="D799" s="172"/>
      <c r="E799" s="173"/>
      <c r="F799" s="174"/>
      <c r="G799" s="175"/>
      <c r="H799" s="176"/>
    </row>
    <row r="800" spans="2:8" x14ac:dyDescent="0.2">
      <c r="B800" s="171"/>
      <c r="C800" s="14"/>
      <c r="D800" s="172"/>
      <c r="E800" s="173"/>
      <c r="F800" s="174"/>
      <c r="G800" s="175"/>
      <c r="H800" s="176"/>
    </row>
    <row r="801" spans="2:8" x14ac:dyDescent="0.2">
      <c r="B801" s="171"/>
      <c r="C801" s="14"/>
      <c r="D801" s="172"/>
      <c r="E801" s="173"/>
      <c r="F801" s="174"/>
      <c r="G801" s="175"/>
      <c r="H801" s="176"/>
    </row>
    <row r="802" spans="2:8" x14ac:dyDescent="0.2">
      <c r="B802" s="171"/>
      <c r="C802" s="14"/>
      <c r="D802" s="172"/>
      <c r="E802" s="173"/>
      <c r="F802" s="174"/>
      <c r="G802" s="175"/>
      <c r="H802" s="176"/>
    </row>
    <row r="803" spans="2:8" x14ac:dyDescent="0.2">
      <c r="B803" s="171"/>
      <c r="C803" s="14"/>
      <c r="D803" s="172"/>
      <c r="E803" s="173"/>
      <c r="F803" s="174"/>
      <c r="G803" s="175"/>
      <c r="H803" s="176"/>
    </row>
    <row r="804" spans="2:8" x14ac:dyDescent="0.2">
      <c r="B804" s="171"/>
      <c r="C804" s="14"/>
      <c r="D804" s="172"/>
      <c r="E804" s="173"/>
      <c r="F804" s="174"/>
      <c r="G804" s="175"/>
      <c r="H804" s="176"/>
    </row>
    <row r="805" spans="2:8" x14ac:dyDescent="0.2">
      <c r="B805" s="171"/>
      <c r="C805" s="14"/>
      <c r="D805" s="172"/>
      <c r="E805" s="173"/>
      <c r="F805" s="174"/>
      <c r="G805" s="175"/>
      <c r="H805" s="176"/>
    </row>
    <row r="806" spans="2:8" x14ac:dyDescent="0.2">
      <c r="B806" s="171"/>
      <c r="C806" s="14"/>
      <c r="D806" s="172"/>
      <c r="E806" s="173"/>
      <c r="F806" s="174"/>
      <c r="G806" s="175"/>
      <c r="H806" s="176"/>
    </row>
    <row r="807" spans="2:8" x14ac:dyDescent="0.2">
      <c r="B807" s="171"/>
      <c r="C807" s="14"/>
      <c r="D807" s="172"/>
      <c r="E807" s="173"/>
      <c r="F807" s="174"/>
      <c r="G807" s="175"/>
      <c r="H807" s="176"/>
    </row>
    <row r="808" spans="2:8" x14ac:dyDescent="0.2">
      <c r="B808" s="171"/>
      <c r="C808" s="14"/>
      <c r="D808" s="172"/>
      <c r="E808" s="173"/>
      <c r="F808" s="174"/>
      <c r="G808" s="175"/>
      <c r="H808" s="176"/>
    </row>
    <row r="809" spans="2:8" x14ac:dyDescent="0.2">
      <c r="B809" s="171"/>
      <c r="C809" s="14"/>
      <c r="D809" s="172"/>
      <c r="E809" s="173"/>
      <c r="F809" s="174"/>
      <c r="G809" s="175"/>
      <c r="H809" s="176"/>
    </row>
    <row r="810" spans="2:8" x14ac:dyDescent="0.2">
      <c r="B810" s="171"/>
      <c r="C810" s="14"/>
      <c r="D810" s="172"/>
      <c r="E810" s="173"/>
      <c r="F810" s="174"/>
      <c r="G810" s="175"/>
      <c r="H810" s="176"/>
    </row>
    <row r="811" spans="2:8" x14ac:dyDescent="0.2">
      <c r="B811" s="171"/>
      <c r="C811" s="14"/>
      <c r="D811" s="172"/>
      <c r="E811" s="173"/>
      <c r="F811" s="174"/>
      <c r="G811" s="175"/>
      <c r="H811" s="176"/>
    </row>
    <row r="812" spans="2:8" x14ac:dyDescent="0.2">
      <c r="B812" s="171"/>
      <c r="C812" s="14"/>
      <c r="D812" s="172"/>
      <c r="E812" s="173"/>
      <c r="F812" s="174"/>
      <c r="G812" s="175"/>
      <c r="H812" s="176"/>
    </row>
    <row r="813" spans="2:8" x14ac:dyDescent="0.2">
      <c r="B813" s="171"/>
      <c r="C813" s="14"/>
      <c r="D813" s="172"/>
      <c r="E813" s="173"/>
      <c r="F813" s="174"/>
      <c r="G813" s="175"/>
      <c r="H813" s="176"/>
    </row>
    <row r="814" spans="2:8" x14ac:dyDescent="0.2">
      <c r="B814" s="171"/>
      <c r="C814" s="14"/>
      <c r="D814" s="172"/>
      <c r="E814" s="173"/>
      <c r="F814" s="174"/>
      <c r="G814" s="175"/>
      <c r="H814" s="176"/>
    </row>
    <row r="815" spans="2:8" x14ac:dyDescent="0.2">
      <c r="B815" s="171"/>
      <c r="C815" s="14"/>
      <c r="D815" s="172"/>
      <c r="E815" s="173"/>
      <c r="F815" s="174"/>
      <c r="G815" s="175"/>
      <c r="H815" s="176"/>
    </row>
    <row r="816" spans="2:8" x14ac:dyDescent="0.2">
      <c r="B816" s="171"/>
      <c r="C816" s="14"/>
      <c r="D816" s="172"/>
      <c r="E816" s="173"/>
      <c r="F816" s="174"/>
      <c r="G816" s="175"/>
      <c r="H816" s="176"/>
    </row>
    <row r="817" spans="2:8" x14ac:dyDescent="0.2">
      <c r="B817" s="171"/>
      <c r="C817" s="14"/>
      <c r="D817" s="172"/>
      <c r="E817" s="173"/>
      <c r="F817" s="174"/>
      <c r="G817" s="175"/>
      <c r="H817" s="176"/>
    </row>
    <row r="818" spans="2:8" x14ac:dyDescent="0.2">
      <c r="B818" s="171"/>
      <c r="C818" s="14"/>
      <c r="D818" s="172"/>
      <c r="E818" s="173"/>
      <c r="F818" s="174"/>
      <c r="G818" s="175"/>
      <c r="H818" s="176"/>
    </row>
    <row r="819" spans="2:8" x14ac:dyDescent="0.2">
      <c r="B819" s="171"/>
      <c r="C819" s="14"/>
      <c r="D819" s="172"/>
      <c r="E819" s="173"/>
      <c r="F819" s="174"/>
      <c r="G819" s="175"/>
      <c r="H819" s="176"/>
    </row>
    <row r="820" spans="2:8" x14ac:dyDescent="0.2">
      <c r="B820" s="171"/>
      <c r="C820" s="14"/>
      <c r="D820" s="172"/>
      <c r="E820" s="173"/>
      <c r="F820" s="174"/>
      <c r="G820" s="175"/>
      <c r="H820" s="176"/>
    </row>
    <row r="821" spans="2:8" x14ac:dyDescent="0.2">
      <c r="B821" s="171"/>
      <c r="C821" s="14"/>
      <c r="D821" s="172"/>
      <c r="E821" s="173"/>
      <c r="F821" s="174"/>
      <c r="G821" s="175"/>
      <c r="H821" s="176"/>
    </row>
    <row r="822" spans="2:8" x14ac:dyDescent="0.2">
      <c r="B822" s="171"/>
      <c r="C822" s="14"/>
      <c r="D822" s="172"/>
      <c r="E822" s="173"/>
      <c r="F822" s="174"/>
      <c r="G822" s="175"/>
      <c r="H822" s="176"/>
    </row>
    <row r="823" spans="2:8" x14ac:dyDescent="0.2">
      <c r="B823" s="171"/>
      <c r="C823" s="14"/>
      <c r="D823" s="172"/>
      <c r="E823" s="173"/>
      <c r="F823" s="174"/>
      <c r="G823" s="175"/>
      <c r="H823" s="176"/>
    </row>
    <row r="824" spans="2:8" x14ac:dyDescent="0.2">
      <c r="B824" s="171"/>
      <c r="C824" s="14"/>
      <c r="D824" s="172"/>
      <c r="E824" s="173"/>
      <c r="F824" s="174"/>
      <c r="G824" s="175"/>
      <c r="H824" s="176"/>
    </row>
    <row r="825" spans="2:8" x14ac:dyDescent="0.2">
      <c r="B825" s="171"/>
      <c r="C825" s="14"/>
      <c r="D825" s="172"/>
      <c r="E825" s="173"/>
      <c r="F825" s="174"/>
      <c r="G825" s="175"/>
      <c r="H825" s="176"/>
    </row>
    <row r="826" spans="2:8" x14ac:dyDescent="0.2">
      <c r="B826" s="171"/>
      <c r="C826" s="14"/>
      <c r="D826" s="172"/>
      <c r="E826" s="173"/>
      <c r="F826" s="174"/>
      <c r="G826" s="175"/>
      <c r="H826" s="176"/>
    </row>
    <row r="827" spans="2:8" x14ac:dyDescent="0.2">
      <c r="B827" s="171"/>
      <c r="C827" s="14"/>
      <c r="D827" s="172"/>
      <c r="E827" s="173"/>
      <c r="F827" s="174"/>
      <c r="G827" s="175"/>
      <c r="H827" s="176"/>
    </row>
    <row r="828" spans="2:8" x14ac:dyDescent="0.2">
      <c r="B828" s="171"/>
      <c r="C828" s="14"/>
      <c r="D828" s="172"/>
      <c r="E828" s="173"/>
      <c r="F828" s="174"/>
      <c r="G828" s="175"/>
      <c r="H828" s="176"/>
    </row>
    <row r="829" spans="2:8" x14ac:dyDescent="0.2">
      <c r="B829" s="171"/>
      <c r="C829" s="14"/>
      <c r="D829" s="172"/>
      <c r="E829" s="173"/>
      <c r="F829" s="174"/>
      <c r="G829" s="175"/>
      <c r="H829" s="176"/>
    </row>
    <row r="830" spans="2:8" x14ac:dyDescent="0.2">
      <c r="B830" s="171"/>
      <c r="C830" s="14"/>
      <c r="D830" s="172"/>
      <c r="E830" s="173"/>
      <c r="F830" s="174"/>
      <c r="G830" s="175"/>
      <c r="H830" s="176"/>
    </row>
    <row r="831" spans="2:8" x14ac:dyDescent="0.2">
      <c r="B831" s="171"/>
      <c r="C831" s="14"/>
      <c r="D831" s="172"/>
      <c r="E831" s="173"/>
      <c r="F831" s="174"/>
      <c r="G831" s="175"/>
      <c r="H831" s="176"/>
    </row>
    <row r="832" spans="2:8" x14ac:dyDescent="0.2">
      <c r="B832" s="171"/>
      <c r="C832" s="14"/>
      <c r="D832" s="172"/>
      <c r="E832" s="173"/>
      <c r="F832" s="174"/>
      <c r="G832" s="175"/>
      <c r="H832" s="176"/>
    </row>
    <row r="833" spans="2:8" x14ac:dyDescent="0.2">
      <c r="B833" s="171"/>
      <c r="C833" s="14"/>
      <c r="D833" s="172"/>
      <c r="E833" s="173"/>
      <c r="F833" s="174"/>
      <c r="G833" s="175"/>
      <c r="H833" s="176"/>
    </row>
    <row r="834" spans="2:8" x14ac:dyDescent="0.2">
      <c r="B834" s="171"/>
      <c r="C834" s="14"/>
      <c r="D834" s="172"/>
      <c r="E834" s="173"/>
      <c r="F834" s="174"/>
      <c r="G834" s="175"/>
      <c r="H834" s="176"/>
    </row>
    <row r="835" spans="2:8" x14ac:dyDescent="0.2">
      <c r="B835" s="171"/>
      <c r="C835" s="14"/>
      <c r="D835" s="172"/>
      <c r="E835" s="173"/>
      <c r="F835" s="174"/>
      <c r="G835" s="175"/>
      <c r="H835" s="176"/>
    </row>
    <row r="836" spans="2:8" x14ac:dyDescent="0.2">
      <c r="B836" s="171"/>
      <c r="C836" s="14"/>
      <c r="D836" s="172"/>
      <c r="E836" s="173"/>
      <c r="F836" s="174"/>
      <c r="G836" s="175"/>
      <c r="H836" s="176"/>
    </row>
    <row r="837" spans="2:8" x14ac:dyDescent="0.2">
      <c r="B837" s="171"/>
      <c r="C837" s="14"/>
      <c r="D837" s="172"/>
      <c r="E837" s="173"/>
      <c r="F837" s="174"/>
      <c r="G837" s="175"/>
      <c r="H837" s="176"/>
    </row>
    <row r="838" spans="2:8" x14ac:dyDescent="0.2">
      <c r="B838" s="171"/>
      <c r="C838" s="14"/>
      <c r="D838" s="172"/>
      <c r="E838" s="173"/>
      <c r="F838" s="174"/>
      <c r="G838" s="175"/>
      <c r="H838" s="176"/>
    </row>
    <row r="839" spans="2:8" x14ac:dyDescent="0.2">
      <c r="B839" s="171"/>
      <c r="C839" s="14"/>
      <c r="D839" s="172"/>
      <c r="E839" s="173"/>
      <c r="F839" s="174"/>
      <c r="G839" s="175"/>
      <c r="H839" s="176"/>
    </row>
    <row r="840" spans="2:8" x14ac:dyDescent="0.2">
      <c r="B840" s="171"/>
      <c r="C840" s="14"/>
      <c r="D840" s="172"/>
      <c r="E840" s="173"/>
      <c r="F840" s="174"/>
      <c r="G840" s="175"/>
      <c r="H840" s="176"/>
    </row>
    <row r="841" spans="2:8" x14ac:dyDescent="0.2">
      <c r="B841" s="171"/>
      <c r="C841" s="14"/>
      <c r="D841" s="172"/>
      <c r="E841" s="173"/>
      <c r="F841" s="174"/>
      <c r="G841" s="175"/>
      <c r="H841" s="176"/>
    </row>
    <row r="842" spans="2:8" x14ac:dyDescent="0.2">
      <c r="B842" s="171"/>
      <c r="C842" s="14"/>
      <c r="D842" s="172"/>
      <c r="E842" s="173"/>
      <c r="F842" s="174"/>
      <c r="G842" s="175"/>
      <c r="H842" s="176"/>
    </row>
    <row r="843" spans="2:8" x14ac:dyDescent="0.2">
      <c r="B843" s="171"/>
      <c r="C843" s="14"/>
      <c r="D843" s="172"/>
      <c r="E843" s="173"/>
      <c r="F843" s="174"/>
      <c r="G843" s="175"/>
      <c r="H843" s="176"/>
    </row>
    <row r="844" spans="2:8" x14ac:dyDescent="0.2">
      <c r="B844" s="171"/>
      <c r="C844" s="14"/>
      <c r="D844" s="172"/>
      <c r="E844" s="173"/>
      <c r="F844" s="174"/>
      <c r="G844" s="175"/>
      <c r="H844" s="176"/>
    </row>
    <row r="845" spans="2:8" x14ac:dyDescent="0.2">
      <c r="B845" s="171"/>
      <c r="C845" s="14"/>
      <c r="D845" s="172"/>
      <c r="E845" s="173"/>
      <c r="F845" s="174"/>
      <c r="G845" s="175"/>
      <c r="H845" s="176"/>
    </row>
    <row r="846" spans="2:8" x14ac:dyDescent="0.2">
      <c r="B846" s="171"/>
      <c r="C846" s="14"/>
      <c r="D846" s="172"/>
      <c r="E846" s="173"/>
      <c r="F846" s="174"/>
      <c r="G846" s="175"/>
      <c r="H846" s="176"/>
    </row>
    <row r="847" spans="2:8" x14ac:dyDescent="0.2">
      <c r="B847" s="171"/>
      <c r="C847" s="14"/>
      <c r="D847" s="172"/>
      <c r="E847" s="173"/>
      <c r="F847" s="174"/>
      <c r="G847" s="175"/>
      <c r="H847" s="176"/>
    </row>
    <row r="848" spans="2:8" x14ac:dyDescent="0.2">
      <c r="B848" s="171"/>
      <c r="C848" s="14"/>
      <c r="D848" s="172"/>
      <c r="E848" s="173"/>
      <c r="F848" s="174"/>
      <c r="G848" s="175"/>
      <c r="H848" s="176"/>
    </row>
    <row r="849" spans="2:8" x14ac:dyDescent="0.2">
      <c r="B849" s="171"/>
      <c r="C849" s="14"/>
      <c r="D849" s="172"/>
      <c r="E849" s="173"/>
      <c r="F849" s="174"/>
      <c r="G849" s="175"/>
      <c r="H849" s="176"/>
    </row>
    <row r="850" spans="2:8" x14ac:dyDescent="0.2">
      <c r="B850" s="171"/>
      <c r="C850" s="14"/>
      <c r="D850" s="172"/>
      <c r="E850" s="173"/>
      <c r="F850" s="174"/>
      <c r="G850" s="175"/>
      <c r="H850" s="176"/>
    </row>
    <row r="851" spans="2:8" x14ac:dyDescent="0.2">
      <c r="B851" s="171"/>
      <c r="C851" s="14"/>
      <c r="D851" s="172"/>
      <c r="E851" s="173"/>
      <c r="F851" s="174"/>
      <c r="G851" s="175"/>
      <c r="H851" s="176"/>
    </row>
    <row r="852" spans="2:8" x14ac:dyDescent="0.2">
      <c r="B852" s="171"/>
      <c r="C852" s="14"/>
      <c r="D852" s="172"/>
      <c r="E852" s="173"/>
      <c r="F852" s="174"/>
      <c r="G852" s="175"/>
      <c r="H852" s="176"/>
    </row>
    <row r="853" spans="2:8" x14ac:dyDescent="0.2">
      <c r="B853" s="171"/>
      <c r="C853" s="14"/>
      <c r="D853" s="172"/>
      <c r="E853" s="173"/>
      <c r="F853" s="174"/>
      <c r="G853" s="175"/>
      <c r="H853" s="176"/>
    </row>
    <row r="854" spans="2:8" x14ac:dyDescent="0.2">
      <c r="B854" s="171"/>
      <c r="C854" s="14"/>
      <c r="D854" s="172"/>
      <c r="E854" s="173"/>
      <c r="F854" s="174"/>
      <c r="G854" s="175"/>
      <c r="H854" s="176"/>
    </row>
    <row r="855" spans="2:8" x14ac:dyDescent="0.2">
      <c r="B855" s="171"/>
      <c r="C855" s="14"/>
      <c r="D855" s="172"/>
      <c r="E855" s="173"/>
      <c r="F855" s="174"/>
      <c r="G855" s="175"/>
      <c r="H855" s="176"/>
    </row>
    <row r="856" spans="2:8" x14ac:dyDescent="0.2">
      <c r="B856" s="171"/>
      <c r="C856" s="14"/>
      <c r="D856" s="172"/>
      <c r="E856" s="173"/>
      <c r="F856" s="174"/>
      <c r="G856" s="175"/>
      <c r="H856" s="176"/>
    </row>
    <row r="857" spans="2:8" x14ac:dyDescent="0.2">
      <c r="B857" s="171"/>
      <c r="C857" s="14"/>
      <c r="D857" s="172"/>
      <c r="E857" s="173"/>
      <c r="F857" s="174"/>
      <c r="G857" s="175"/>
      <c r="H857" s="176"/>
    </row>
    <row r="858" spans="2:8" x14ac:dyDescent="0.2">
      <c r="B858" s="171"/>
      <c r="C858" s="14"/>
      <c r="D858" s="172"/>
      <c r="E858" s="173"/>
      <c r="F858" s="174"/>
      <c r="G858" s="175"/>
      <c r="H858" s="176"/>
    </row>
    <row r="859" spans="2:8" x14ac:dyDescent="0.2">
      <c r="B859" s="171"/>
      <c r="C859" s="14"/>
      <c r="D859" s="172"/>
      <c r="E859" s="173"/>
      <c r="F859" s="174"/>
      <c r="G859" s="175"/>
      <c r="H859" s="176"/>
    </row>
    <row r="860" spans="2:8" x14ac:dyDescent="0.2">
      <c r="B860" s="171"/>
      <c r="C860" s="14"/>
      <c r="D860" s="172"/>
      <c r="E860" s="173"/>
      <c r="F860" s="174"/>
      <c r="G860" s="175"/>
      <c r="H860" s="176"/>
    </row>
    <row r="861" spans="2:8" x14ac:dyDescent="0.2">
      <c r="B861" s="171"/>
      <c r="C861" s="14"/>
      <c r="D861" s="172"/>
      <c r="E861" s="173"/>
      <c r="F861" s="174"/>
      <c r="G861" s="175"/>
      <c r="H861" s="176"/>
    </row>
    <row r="862" spans="2:8" x14ac:dyDescent="0.2">
      <c r="B862" s="171"/>
      <c r="C862" s="14"/>
      <c r="D862" s="172"/>
      <c r="E862" s="173"/>
      <c r="F862" s="174"/>
      <c r="G862" s="175"/>
      <c r="H862" s="176"/>
    </row>
    <row r="863" spans="2:8" x14ac:dyDescent="0.2">
      <c r="B863" s="171"/>
      <c r="C863" s="14"/>
      <c r="D863" s="172"/>
      <c r="E863" s="173"/>
      <c r="F863" s="174"/>
      <c r="G863" s="175"/>
      <c r="H863" s="176"/>
    </row>
    <row r="864" spans="2:8" x14ac:dyDescent="0.2">
      <c r="B864" s="171"/>
      <c r="C864" s="14"/>
      <c r="D864" s="172"/>
      <c r="E864" s="173"/>
      <c r="F864" s="174"/>
      <c r="G864" s="175"/>
      <c r="H864" s="176"/>
    </row>
    <row r="865" spans="2:8" x14ac:dyDescent="0.2">
      <c r="B865" s="171"/>
      <c r="C865" s="14"/>
      <c r="D865" s="172"/>
      <c r="E865" s="173"/>
      <c r="F865" s="174"/>
      <c r="G865" s="175"/>
      <c r="H865" s="176"/>
    </row>
    <row r="866" spans="2:8" x14ac:dyDescent="0.2">
      <c r="B866" s="171"/>
      <c r="C866" s="14"/>
      <c r="D866" s="172"/>
      <c r="E866" s="173"/>
      <c r="F866" s="174"/>
      <c r="G866" s="175"/>
      <c r="H866" s="176"/>
    </row>
    <row r="867" spans="2:8" x14ac:dyDescent="0.2">
      <c r="B867" s="171"/>
      <c r="C867" s="14"/>
      <c r="D867" s="172"/>
      <c r="E867" s="173"/>
      <c r="F867" s="174"/>
      <c r="G867" s="175"/>
      <c r="H867" s="176"/>
    </row>
    <row r="868" spans="2:8" x14ac:dyDescent="0.2">
      <c r="B868" s="171"/>
      <c r="C868" s="14"/>
      <c r="D868" s="172"/>
      <c r="E868" s="173"/>
      <c r="F868" s="174"/>
      <c r="G868" s="175"/>
      <c r="H868" s="176"/>
    </row>
    <row r="869" spans="2:8" x14ac:dyDescent="0.2">
      <c r="B869" s="171"/>
      <c r="C869" s="14"/>
      <c r="D869" s="172"/>
      <c r="E869" s="173"/>
      <c r="F869" s="174"/>
      <c r="G869" s="175"/>
      <c r="H869" s="176"/>
    </row>
    <row r="870" spans="2:8" x14ac:dyDescent="0.2">
      <c r="B870" s="171"/>
      <c r="C870" s="14"/>
      <c r="D870" s="172"/>
      <c r="E870" s="173"/>
      <c r="F870" s="174"/>
      <c r="G870" s="175"/>
      <c r="H870" s="176"/>
    </row>
    <row r="871" spans="2:8" x14ac:dyDescent="0.2">
      <c r="B871" s="171"/>
      <c r="C871" s="14"/>
      <c r="D871" s="172"/>
      <c r="E871" s="173"/>
      <c r="F871" s="174"/>
      <c r="G871" s="175"/>
      <c r="H871" s="176"/>
    </row>
    <row r="872" spans="2:8" x14ac:dyDescent="0.2">
      <c r="B872" s="171"/>
      <c r="C872" s="14"/>
      <c r="D872" s="172"/>
      <c r="E872" s="173"/>
      <c r="F872" s="174"/>
      <c r="G872" s="175"/>
      <c r="H872" s="176"/>
    </row>
    <row r="873" spans="2:8" x14ac:dyDescent="0.2">
      <c r="B873" s="171"/>
      <c r="C873" s="14"/>
      <c r="D873" s="172"/>
      <c r="E873" s="173"/>
      <c r="F873" s="174"/>
      <c r="G873" s="175"/>
      <c r="H873" s="176"/>
    </row>
    <row r="874" spans="2:8" x14ac:dyDescent="0.2">
      <c r="B874" s="171"/>
      <c r="C874" s="14"/>
      <c r="D874" s="172"/>
      <c r="E874" s="173"/>
      <c r="F874" s="174"/>
      <c r="G874" s="175"/>
      <c r="H874" s="176"/>
    </row>
    <row r="875" spans="2:8" x14ac:dyDescent="0.2">
      <c r="B875" s="171"/>
      <c r="C875" s="14"/>
      <c r="D875" s="172"/>
      <c r="E875" s="173"/>
      <c r="F875" s="174"/>
      <c r="G875" s="175"/>
      <c r="H875" s="176"/>
    </row>
    <row r="876" spans="2:8" x14ac:dyDescent="0.2">
      <c r="B876" s="171"/>
      <c r="C876" s="14"/>
      <c r="D876" s="172"/>
      <c r="E876" s="173"/>
      <c r="F876" s="174"/>
      <c r="G876" s="175"/>
      <c r="H876" s="176"/>
    </row>
    <row r="877" spans="2:8" x14ac:dyDescent="0.2">
      <c r="B877" s="171"/>
      <c r="C877" s="14"/>
      <c r="D877" s="172"/>
      <c r="E877" s="173"/>
      <c r="F877" s="174"/>
      <c r="G877" s="175"/>
      <c r="H877" s="176"/>
    </row>
    <row r="878" spans="2:8" x14ac:dyDescent="0.2">
      <c r="B878" s="171"/>
      <c r="C878" s="14"/>
      <c r="D878" s="172"/>
      <c r="E878" s="173"/>
      <c r="F878" s="174"/>
      <c r="G878" s="175"/>
      <c r="H878" s="176"/>
    </row>
    <row r="879" spans="2:8" x14ac:dyDescent="0.2">
      <c r="B879" s="171"/>
      <c r="C879" s="14"/>
      <c r="D879" s="172"/>
      <c r="E879" s="173"/>
      <c r="F879" s="174"/>
      <c r="G879" s="175"/>
      <c r="H879" s="176"/>
    </row>
    <row r="880" spans="2:8" x14ac:dyDescent="0.2">
      <c r="B880" s="171"/>
      <c r="C880" s="14"/>
      <c r="D880" s="172"/>
      <c r="E880" s="173"/>
      <c r="F880" s="174"/>
      <c r="G880" s="175"/>
      <c r="H880" s="176"/>
    </row>
    <row r="881" spans="2:8" x14ac:dyDescent="0.2">
      <c r="B881" s="171"/>
      <c r="C881" s="14"/>
      <c r="D881" s="172"/>
      <c r="E881" s="173"/>
      <c r="F881" s="174"/>
      <c r="G881" s="175"/>
      <c r="H881" s="176"/>
    </row>
    <row r="882" spans="2:8" x14ac:dyDescent="0.2">
      <c r="B882" s="171"/>
      <c r="C882" s="14"/>
      <c r="D882" s="172"/>
      <c r="E882" s="173"/>
      <c r="F882" s="174"/>
      <c r="G882" s="175"/>
      <c r="H882" s="176"/>
    </row>
    <row r="883" spans="2:8" x14ac:dyDescent="0.2">
      <c r="B883" s="171"/>
      <c r="C883" s="14"/>
      <c r="D883" s="172"/>
      <c r="E883" s="173"/>
      <c r="F883" s="174"/>
      <c r="G883" s="175"/>
      <c r="H883" s="176"/>
    </row>
    <row r="884" spans="2:8" x14ac:dyDescent="0.2">
      <c r="B884" s="171"/>
      <c r="C884" s="14"/>
      <c r="D884" s="172"/>
      <c r="E884" s="173"/>
      <c r="F884" s="174"/>
      <c r="G884" s="175"/>
      <c r="H884" s="176"/>
    </row>
    <row r="885" spans="2:8" x14ac:dyDescent="0.2">
      <c r="B885" s="171"/>
      <c r="C885" s="14"/>
      <c r="D885" s="172"/>
      <c r="E885" s="173"/>
      <c r="F885" s="174"/>
      <c r="G885" s="175"/>
      <c r="H885" s="176"/>
    </row>
    <row r="886" spans="2:8" x14ac:dyDescent="0.2">
      <c r="B886" s="171"/>
      <c r="C886" s="14"/>
      <c r="D886" s="172"/>
      <c r="E886" s="173"/>
      <c r="F886" s="174"/>
      <c r="G886" s="175"/>
      <c r="H886" s="176"/>
    </row>
    <row r="887" spans="2:8" x14ac:dyDescent="0.2">
      <c r="B887" s="171"/>
      <c r="C887" s="14"/>
      <c r="D887" s="172"/>
      <c r="E887" s="173"/>
      <c r="F887" s="174"/>
      <c r="G887" s="175"/>
      <c r="H887" s="176"/>
    </row>
    <row r="888" spans="2:8" x14ac:dyDescent="0.2">
      <c r="B888" s="171"/>
      <c r="C888" s="14"/>
      <c r="D888" s="172"/>
      <c r="E888" s="173"/>
      <c r="F888" s="174"/>
      <c r="G888" s="175"/>
      <c r="H888" s="176"/>
    </row>
    <row r="889" spans="2:8" x14ac:dyDescent="0.2">
      <c r="B889" s="171"/>
      <c r="C889" s="14"/>
      <c r="D889" s="172"/>
      <c r="E889" s="173"/>
      <c r="F889" s="174"/>
      <c r="G889" s="175"/>
      <c r="H889" s="176"/>
    </row>
    <row r="890" spans="2:8" x14ac:dyDescent="0.2">
      <c r="B890" s="171"/>
      <c r="C890" s="14"/>
      <c r="D890" s="172"/>
      <c r="E890" s="173"/>
      <c r="F890" s="174"/>
      <c r="G890" s="175"/>
      <c r="H890" s="176"/>
    </row>
    <row r="891" spans="2:8" x14ac:dyDescent="0.2">
      <c r="B891" s="171"/>
      <c r="C891" s="14"/>
      <c r="D891" s="172"/>
      <c r="E891" s="173"/>
      <c r="F891" s="174"/>
      <c r="G891" s="175"/>
      <c r="H891" s="176"/>
    </row>
    <row r="892" spans="2:8" x14ac:dyDescent="0.2">
      <c r="B892" s="171"/>
      <c r="C892" s="14"/>
      <c r="D892" s="172"/>
      <c r="E892" s="173"/>
      <c r="F892" s="174"/>
      <c r="G892" s="175"/>
      <c r="H892" s="176"/>
    </row>
    <row r="893" spans="2:8" x14ac:dyDescent="0.2">
      <c r="B893" s="171"/>
      <c r="C893" s="14"/>
      <c r="D893" s="172"/>
      <c r="E893" s="173"/>
      <c r="F893" s="174"/>
      <c r="G893" s="175"/>
      <c r="H893" s="176"/>
    </row>
    <row r="894" spans="2:8" x14ac:dyDescent="0.2">
      <c r="B894" s="171"/>
      <c r="C894" s="14"/>
      <c r="D894" s="172"/>
      <c r="E894" s="173"/>
      <c r="F894" s="174"/>
      <c r="G894" s="175"/>
      <c r="H894" s="176"/>
    </row>
    <row r="895" spans="2:8" x14ac:dyDescent="0.2">
      <c r="B895" s="171"/>
      <c r="C895" s="14"/>
      <c r="D895" s="172"/>
      <c r="E895" s="173"/>
      <c r="F895" s="174"/>
      <c r="G895" s="175"/>
      <c r="H895" s="176"/>
    </row>
    <row r="896" spans="2:8" x14ac:dyDescent="0.2">
      <c r="B896" s="171"/>
      <c r="C896" s="14"/>
      <c r="D896" s="172"/>
      <c r="E896" s="173"/>
      <c r="F896" s="174"/>
      <c r="G896" s="175"/>
      <c r="H896" s="176"/>
    </row>
    <row r="897" spans="2:8" x14ac:dyDescent="0.2">
      <c r="B897" s="171"/>
      <c r="C897" s="14"/>
      <c r="D897" s="172"/>
      <c r="E897" s="173"/>
      <c r="F897" s="174"/>
      <c r="G897" s="175"/>
      <c r="H897" s="176"/>
    </row>
    <row r="898" spans="2:8" x14ac:dyDescent="0.2">
      <c r="B898" s="171"/>
      <c r="C898" s="14"/>
      <c r="D898" s="172"/>
      <c r="E898" s="173"/>
      <c r="F898" s="174"/>
      <c r="G898" s="175"/>
      <c r="H898" s="176"/>
    </row>
    <row r="899" spans="2:8" x14ac:dyDescent="0.2">
      <c r="B899" s="171"/>
      <c r="C899" s="14"/>
      <c r="D899" s="172"/>
      <c r="E899" s="173"/>
      <c r="F899" s="174"/>
      <c r="G899" s="175"/>
      <c r="H899" s="176"/>
    </row>
    <row r="900" spans="2:8" x14ac:dyDescent="0.2">
      <c r="B900" s="171"/>
      <c r="C900" s="14"/>
      <c r="D900" s="172"/>
      <c r="E900" s="173"/>
      <c r="F900" s="174"/>
      <c r="G900" s="175"/>
      <c r="H900" s="176"/>
    </row>
    <row r="901" spans="2:8" x14ac:dyDescent="0.2">
      <c r="B901" s="171"/>
      <c r="C901" s="14"/>
      <c r="D901" s="172"/>
      <c r="E901" s="173"/>
      <c r="F901" s="174"/>
      <c r="G901" s="175"/>
      <c r="H901" s="176"/>
    </row>
    <row r="902" spans="2:8" x14ac:dyDescent="0.2">
      <c r="B902" s="171"/>
      <c r="C902" s="14"/>
      <c r="D902" s="172"/>
      <c r="E902" s="173"/>
      <c r="F902" s="174"/>
      <c r="G902" s="175"/>
      <c r="H902" s="176"/>
    </row>
    <row r="903" spans="2:8" x14ac:dyDescent="0.2">
      <c r="B903" s="171"/>
      <c r="C903" s="14"/>
      <c r="D903" s="172"/>
      <c r="E903" s="173"/>
      <c r="F903" s="174"/>
      <c r="G903" s="175"/>
      <c r="H903" s="176"/>
    </row>
    <row r="904" spans="2:8" x14ac:dyDescent="0.2">
      <c r="B904" s="171"/>
      <c r="C904" s="14"/>
      <c r="D904" s="172"/>
      <c r="E904" s="173"/>
      <c r="F904" s="174"/>
      <c r="G904" s="175"/>
      <c r="H904" s="176"/>
    </row>
    <row r="905" spans="2:8" x14ac:dyDescent="0.2">
      <c r="B905" s="171"/>
      <c r="C905" s="14"/>
      <c r="D905" s="172"/>
      <c r="E905" s="173"/>
      <c r="F905" s="174"/>
      <c r="G905" s="175"/>
      <c r="H905" s="176"/>
    </row>
    <row r="906" spans="2:8" x14ac:dyDescent="0.2">
      <c r="B906" s="171"/>
      <c r="C906" s="14"/>
      <c r="D906" s="172"/>
      <c r="E906" s="173"/>
      <c r="F906" s="174"/>
      <c r="G906" s="175"/>
      <c r="H906" s="176"/>
    </row>
    <row r="907" spans="2:8" x14ac:dyDescent="0.2">
      <c r="B907" s="171"/>
      <c r="C907" s="14"/>
      <c r="D907" s="172"/>
      <c r="E907" s="173"/>
      <c r="F907" s="174"/>
      <c r="G907" s="175"/>
      <c r="H907" s="176"/>
    </row>
    <row r="908" spans="2:8" x14ac:dyDescent="0.2">
      <c r="B908" s="171"/>
      <c r="C908" s="14"/>
      <c r="D908" s="172"/>
      <c r="E908" s="173"/>
      <c r="F908" s="174"/>
      <c r="G908" s="175"/>
      <c r="H908" s="176"/>
    </row>
    <row r="909" spans="2:8" x14ac:dyDescent="0.2">
      <c r="B909" s="171"/>
      <c r="C909" s="14"/>
      <c r="D909" s="172"/>
      <c r="E909" s="173"/>
      <c r="F909" s="174"/>
      <c r="G909" s="175"/>
      <c r="H909" s="176"/>
    </row>
    <row r="910" spans="2:8" x14ac:dyDescent="0.2">
      <c r="B910" s="171"/>
      <c r="C910" s="14"/>
      <c r="D910" s="172"/>
      <c r="E910" s="173"/>
      <c r="F910" s="174"/>
      <c r="G910" s="175"/>
      <c r="H910" s="176"/>
    </row>
    <row r="911" spans="2:8" x14ac:dyDescent="0.2">
      <c r="B911" s="171"/>
      <c r="C911" s="14"/>
      <c r="D911" s="172"/>
      <c r="E911" s="173"/>
      <c r="F911" s="174"/>
      <c r="G911" s="175"/>
      <c r="H911" s="176"/>
    </row>
    <row r="912" spans="2:8" x14ac:dyDescent="0.2">
      <c r="B912" s="171"/>
      <c r="C912" s="14"/>
      <c r="D912" s="172"/>
      <c r="E912" s="173"/>
      <c r="F912" s="174"/>
      <c r="G912" s="175"/>
      <c r="H912" s="176"/>
    </row>
    <row r="913" spans="2:8" x14ac:dyDescent="0.2">
      <c r="B913" s="171"/>
      <c r="C913" s="14"/>
      <c r="D913" s="172"/>
      <c r="E913" s="173"/>
      <c r="F913" s="174"/>
      <c r="G913" s="175"/>
      <c r="H913" s="176"/>
    </row>
    <row r="914" spans="2:8" x14ac:dyDescent="0.2">
      <c r="B914" s="171"/>
      <c r="C914" s="14"/>
      <c r="D914" s="172"/>
      <c r="E914" s="173"/>
      <c r="F914" s="174"/>
      <c r="G914" s="175"/>
      <c r="H914" s="176"/>
    </row>
    <row r="915" spans="2:8" x14ac:dyDescent="0.2">
      <c r="B915" s="171"/>
      <c r="C915" s="14"/>
      <c r="D915" s="172"/>
      <c r="E915" s="173"/>
      <c r="F915" s="174"/>
      <c r="G915" s="175"/>
      <c r="H915" s="176"/>
    </row>
    <row r="916" spans="2:8" x14ac:dyDescent="0.2">
      <c r="B916" s="171"/>
      <c r="C916" s="14"/>
      <c r="D916" s="172"/>
      <c r="E916" s="173"/>
      <c r="F916" s="174"/>
      <c r="G916" s="175"/>
      <c r="H916" s="176"/>
    </row>
    <row r="917" spans="2:8" x14ac:dyDescent="0.2">
      <c r="B917" s="171"/>
      <c r="C917" s="14"/>
      <c r="D917" s="172"/>
      <c r="E917" s="173"/>
      <c r="F917" s="174"/>
      <c r="G917" s="175"/>
      <c r="H917" s="176"/>
    </row>
    <row r="918" spans="2:8" x14ac:dyDescent="0.2">
      <c r="B918" s="171"/>
      <c r="C918" s="14"/>
      <c r="D918" s="172"/>
      <c r="E918" s="173"/>
      <c r="F918" s="174"/>
      <c r="G918" s="175"/>
      <c r="H918" s="176"/>
    </row>
    <row r="919" spans="2:8" x14ac:dyDescent="0.2">
      <c r="B919" s="171"/>
      <c r="C919" s="14"/>
      <c r="D919" s="172"/>
      <c r="E919" s="173"/>
      <c r="F919" s="174"/>
      <c r="G919" s="175"/>
      <c r="H919" s="176"/>
    </row>
    <row r="920" spans="2:8" x14ac:dyDescent="0.2">
      <c r="B920" s="171"/>
      <c r="C920" s="14"/>
      <c r="D920" s="172"/>
      <c r="E920" s="173"/>
      <c r="F920" s="174"/>
      <c r="G920" s="175"/>
      <c r="H920" s="176"/>
    </row>
    <row r="921" spans="2:8" x14ac:dyDescent="0.2">
      <c r="B921" s="171"/>
      <c r="C921" s="14"/>
      <c r="D921" s="172"/>
      <c r="E921" s="173"/>
      <c r="F921" s="174"/>
      <c r="G921" s="175"/>
      <c r="H921" s="176"/>
    </row>
    <row r="922" spans="2:8" x14ac:dyDescent="0.2">
      <c r="B922" s="171"/>
      <c r="C922" s="14"/>
      <c r="D922" s="172"/>
      <c r="E922" s="173"/>
      <c r="F922" s="174"/>
      <c r="G922" s="175"/>
      <c r="H922" s="176"/>
    </row>
    <row r="923" spans="2:8" x14ac:dyDescent="0.2">
      <c r="B923" s="171"/>
      <c r="C923" s="14"/>
      <c r="D923" s="172"/>
      <c r="E923" s="173"/>
      <c r="F923" s="174"/>
      <c r="G923" s="175"/>
      <c r="H923" s="176"/>
    </row>
    <row r="924" spans="2:8" x14ac:dyDescent="0.2">
      <c r="B924" s="171"/>
      <c r="C924" s="14"/>
      <c r="D924" s="172"/>
      <c r="E924" s="173"/>
      <c r="F924" s="174"/>
      <c r="G924" s="175"/>
      <c r="H924" s="176"/>
    </row>
    <row r="925" spans="2:8" x14ac:dyDescent="0.2">
      <c r="B925" s="171"/>
      <c r="C925" s="14"/>
      <c r="D925" s="172"/>
      <c r="E925" s="173"/>
      <c r="F925" s="174"/>
      <c r="G925" s="175"/>
      <c r="H925" s="176"/>
    </row>
    <row r="926" spans="2:8" x14ac:dyDescent="0.2">
      <c r="B926" s="171"/>
      <c r="C926" s="14"/>
      <c r="D926" s="172"/>
      <c r="E926" s="173"/>
      <c r="F926" s="174"/>
      <c r="G926" s="175"/>
      <c r="H926" s="176"/>
    </row>
    <row r="927" spans="2:8" x14ac:dyDescent="0.2">
      <c r="B927" s="171"/>
      <c r="C927" s="14"/>
      <c r="D927" s="172"/>
      <c r="E927" s="173"/>
      <c r="F927" s="174"/>
      <c r="G927" s="175"/>
      <c r="H927" s="176"/>
    </row>
    <row r="928" spans="2:8" x14ac:dyDescent="0.2">
      <c r="B928" s="171"/>
      <c r="C928" s="14"/>
      <c r="D928" s="172"/>
      <c r="E928" s="173"/>
      <c r="F928" s="174"/>
      <c r="G928" s="175"/>
      <c r="H928" s="176"/>
    </row>
    <row r="929" spans="2:8" x14ac:dyDescent="0.2">
      <c r="B929" s="171"/>
      <c r="C929" s="14"/>
      <c r="D929" s="172"/>
      <c r="E929" s="173"/>
      <c r="F929" s="174"/>
      <c r="G929" s="175"/>
      <c r="H929" s="176"/>
    </row>
    <row r="930" spans="2:8" x14ac:dyDescent="0.2">
      <c r="B930" s="171"/>
      <c r="C930" s="14"/>
      <c r="D930" s="172"/>
      <c r="E930" s="173"/>
      <c r="F930" s="174"/>
      <c r="G930" s="175"/>
      <c r="H930" s="176"/>
    </row>
    <row r="931" spans="2:8" x14ac:dyDescent="0.2">
      <c r="B931" s="171"/>
      <c r="C931" s="14"/>
      <c r="D931" s="172"/>
      <c r="E931" s="173"/>
      <c r="F931" s="174"/>
      <c r="G931" s="175"/>
      <c r="H931" s="176"/>
    </row>
    <row r="932" spans="2:8" x14ac:dyDescent="0.2">
      <c r="B932" s="171"/>
      <c r="C932" s="14"/>
      <c r="D932" s="172"/>
      <c r="E932" s="173"/>
      <c r="F932" s="174"/>
      <c r="G932" s="175"/>
      <c r="H932" s="176"/>
    </row>
    <row r="933" spans="2:8" x14ac:dyDescent="0.2">
      <c r="B933" s="171"/>
      <c r="C933" s="14"/>
      <c r="D933" s="172"/>
      <c r="E933" s="173"/>
      <c r="F933" s="174"/>
      <c r="G933" s="175"/>
      <c r="H933" s="176"/>
    </row>
    <row r="934" spans="2:8" x14ac:dyDescent="0.2">
      <c r="B934" s="171"/>
      <c r="C934" s="14"/>
      <c r="D934" s="172"/>
      <c r="E934" s="173"/>
      <c r="F934" s="174"/>
      <c r="G934" s="175"/>
      <c r="H934" s="176"/>
    </row>
    <row r="935" spans="2:8" x14ac:dyDescent="0.2">
      <c r="B935" s="171"/>
      <c r="C935" s="14"/>
      <c r="D935" s="172"/>
      <c r="E935" s="173"/>
      <c r="F935" s="174"/>
      <c r="G935" s="175"/>
      <c r="H935" s="176"/>
    </row>
    <row r="936" spans="2:8" x14ac:dyDescent="0.2">
      <c r="B936" s="171"/>
      <c r="C936" s="14"/>
      <c r="D936" s="172"/>
      <c r="E936" s="173"/>
      <c r="F936" s="174"/>
      <c r="G936" s="175"/>
      <c r="H936" s="176"/>
    </row>
    <row r="937" spans="2:8" x14ac:dyDescent="0.2">
      <c r="B937" s="171"/>
      <c r="C937" s="14"/>
      <c r="D937" s="172"/>
      <c r="E937" s="173"/>
      <c r="F937" s="174"/>
      <c r="G937" s="175"/>
      <c r="H937" s="176"/>
    </row>
    <row r="938" spans="2:8" x14ac:dyDescent="0.2">
      <c r="B938" s="171"/>
      <c r="C938" s="14"/>
      <c r="D938" s="172"/>
      <c r="E938" s="173"/>
      <c r="F938" s="174"/>
      <c r="G938" s="175"/>
      <c r="H938" s="176"/>
    </row>
    <row r="939" spans="2:8" x14ac:dyDescent="0.2">
      <c r="B939" s="171"/>
      <c r="C939" s="14"/>
      <c r="D939" s="172"/>
      <c r="E939" s="173"/>
      <c r="F939" s="174"/>
      <c r="G939" s="175"/>
      <c r="H939" s="176"/>
    </row>
    <row r="940" spans="2:8" x14ac:dyDescent="0.2">
      <c r="B940" s="171"/>
      <c r="C940" s="14"/>
      <c r="D940" s="172"/>
      <c r="E940" s="173"/>
      <c r="F940" s="174"/>
      <c r="G940" s="175"/>
      <c r="H940" s="176"/>
    </row>
    <row r="941" spans="2:8" x14ac:dyDescent="0.2">
      <c r="B941" s="171"/>
      <c r="C941" s="14"/>
      <c r="D941" s="172"/>
      <c r="E941" s="173"/>
      <c r="F941" s="174"/>
      <c r="G941" s="175"/>
      <c r="H941" s="176"/>
    </row>
    <row r="942" spans="2:8" x14ac:dyDescent="0.2">
      <c r="B942" s="171"/>
      <c r="C942" s="14"/>
      <c r="D942" s="172"/>
      <c r="E942" s="173"/>
      <c r="F942" s="174"/>
      <c r="G942" s="175"/>
      <c r="H942" s="176"/>
    </row>
    <row r="943" spans="2:8" x14ac:dyDescent="0.2">
      <c r="B943" s="171"/>
      <c r="C943" s="14"/>
      <c r="D943" s="172"/>
      <c r="E943" s="173"/>
      <c r="F943" s="174"/>
      <c r="G943" s="175"/>
      <c r="H943" s="176"/>
    </row>
    <row r="944" spans="2:8" x14ac:dyDescent="0.2">
      <c r="B944" s="171"/>
      <c r="C944" s="14"/>
      <c r="D944" s="172"/>
      <c r="E944" s="173"/>
      <c r="F944" s="174"/>
      <c r="G944" s="175"/>
      <c r="H944" s="176"/>
    </row>
    <row r="945" spans="2:8" x14ac:dyDescent="0.2">
      <c r="B945" s="171"/>
      <c r="C945" s="14"/>
      <c r="D945" s="172"/>
      <c r="E945" s="173"/>
      <c r="F945" s="174"/>
      <c r="G945" s="175"/>
      <c r="H945" s="176"/>
    </row>
    <row r="946" spans="2:8" x14ac:dyDescent="0.2">
      <c r="B946" s="171"/>
      <c r="C946" s="14"/>
      <c r="D946" s="172"/>
      <c r="E946" s="173"/>
      <c r="F946" s="174"/>
      <c r="G946" s="175"/>
      <c r="H946" s="176"/>
    </row>
    <row r="947" spans="2:8" x14ac:dyDescent="0.2">
      <c r="B947" s="171"/>
      <c r="C947" s="14"/>
      <c r="D947" s="172"/>
      <c r="E947" s="173"/>
      <c r="F947" s="174"/>
      <c r="G947" s="175"/>
      <c r="H947" s="176"/>
    </row>
    <row r="948" spans="2:8" x14ac:dyDescent="0.2">
      <c r="B948" s="171"/>
      <c r="C948" s="14"/>
      <c r="D948" s="172"/>
      <c r="E948" s="173"/>
      <c r="F948" s="174"/>
      <c r="G948" s="175"/>
      <c r="H948" s="176"/>
    </row>
    <row r="949" spans="2:8" x14ac:dyDescent="0.2">
      <c r="B949" s="171"/>
      <c r="C949" s="14"/>
      <c r="D949" s="172"/>
      <c r="E949" s="173"/>
      <c r="F949" s="174"/>
      <c r="G949" s="175"/>
      <c r="H949" s="176"/>
    </row>
    <row r="950" spans="2:8" x14ac:dyDescent="0.2">
      <c r="B950" s="171"/>
      <c r="C950" s="14"/>
      <c r="D950" s="172"/>
      <c r="E950" s="173"/>
      <c r="F950" s="174"/>
      <c r="G950" s="175"/>
      <c r="H950" s="176"/>
    </row>
    <row r="951" spans="2:8" x14ac:dyDescent="0.2">
      <c r="B951" s="171"/>
      <c r="C951" s="14"/>
      <c r="D951" s="172"/>
      <c r="E951" s="173"/>
      <c r="F951" s="174"/>
      <c r="G951" s="175"/>
      <c r="H951" s="176"/>
    </row>
    <row r="952" spans="2:8" x14ac:dyDescent="0.2">
      <c r="B952" s="171"/>
      <c r="C952" s="14"/>
      <c r="D952" s="172"/>
      <c r="E952" s="173"/>
      <c r="F952" s="174"/>
      <c r="G952" s="175"/>
      <c r="H952" s="176"/>
    </row>
    <row r="953" spans="2:8" x14ac:dyDescent="0.2">
      <c r="B953" s="171"/>
      <c r="C953" s="14"/>
      <c r="D953" s="172"/>
      <c r="E953" s="173"/>
      <c r="F953" s="174"/>
      <c r="G953" s="175"/>
      <c r="H953" s="176"/>
    </row>
    <row r="954" spans="2:8" x14ac:dyDescent="0.2">
      <c r="B954" s="171"/>
      <c r="C954" s="14"/>
      <c r="D954" s="172"/>
      <c r="E954" s="173"/>
      <c r="F954" s="174"/>
      <c r="G954" s="175"/>
      <c r="H954" s="176"/>
    </row>
    <row r="955" spans="2:8" x14ac:dyDescent="0.2">
      <c r="B955" s="171"/>
      <c r="C955" s="14"/>
      <c r="D955" s="172"/>
      <c r="E955" s="173"/>
      <c r="F955" s="174"/>
      <c r="G955" s="175"/>
      <c r="H955" s="176"/>
    </row>
    <row r="956" spans="2:8" x14ac:dyDescent="0.2">
      <c r="B956" s="171"/>
      <c r="C956" s="14"/>
      <c r="D956" s="172"/>
      <c r="E956" s="173"/>
      <c r="F956" s="174"/>
      <c r="G956" s="175"/>
      <c r="H956" s="176"/>
    </row>
    <row r="957" spans="2:8" x14ac:dyDescent="0.2">
      <c r="B957" s="171"/>
      <c r="C957" s="14"/>
      <c r="D957" s="172"/>
      <c r="E957" s="173"/>
      <c r="F957" s="174"/>
      <c r="G957" s="175"/>
      <c r="H957" s="176"/>
    </row>
    <row r="958" spans="2:8" x14ac:dyDescent="0.2">
      <c r="B958" s="171"/>
      <c r="C958" s="14"/>
      <c r="D958" s="172"/>
      <c r="E958" s="173"/>
      <c r="F958" s="174"/>
      <c r="G958" s="175"/>
      <c r="H958" s="176"/>
    </row>
    <row r="959" spans="2:8" x14ac:dyDescent="0.2">
      <c r="B959" s="171"/>
      <c r="C959" s="14"/>
      <c r="D959" s="172"/>
      <c r="E959" s="173"/>
      <c r="F959" s="174"/>
      <c r="G959" s="175"/>
      <c r="H959" s="176"/>
    </row>
    <row r="960" spans="2:8" x14ac:dyDescent="0.2">
      <c r="B960" s="171"/>
      <c r="C960" s="14"/>
      <c r="D960" s="172"/>
      <c r="E960" s="173"/>
      <c r="F960" s="174"/>
      <c r="G960" s="175"/>
      <c r="H960" s="176"/>
    </row>
    <row r="961" spans="2:8" x14ac:dyDescent="0.2">
      <c r="B961" s="171"/>
      <c r="C961" s="14"/>
      <c r="D961" s="172"/>
      <c r="E961" s="173"/>
      <c r="F961" s="174"/>
      <c r="G961" s="175"/>
      <c r="H961" s="176"/>
    </row>
    <row r="962" spans="2:8" x14ac:dyDescent="0.2">
      <c r="B962" s="171"/>
      <c r="C962" s="14"/>
      <c r="D962" s="172"/>
      <c r="E962" s="173"/>
      <c r="F962" s="174"/>
      <c r="G962" s="175"/>
      <c r="H962" s="176"/>
    </row>
    <row r="963" spans="2:8" x14ac:dyDescent="0.2">
      <c r="B963" s="171"/>
      <c r="C963" s="14"/>
      <c r="D963" s="172"/>
      <c r="E963" s="173"/>
      <c r="F963" s="174"/>
      <c r="G963" s="175"/>
      <c r="H963" s="176"/>
    </row>
    <row r="964" spans="2:8" x14ac:dyDescent="0.2">
      <c r="B964" s="171"/>
      <c r="C964" s="14"/>
      <c r="D964" s="172"/>
      <c r="E964" s="173"/>
      <c r="F964" s="174"/>
      <c r="G964" s="175"/>
      <c r="H964" s="176"/>
    </row>
    <row r="965" spans="2:8" x14ac:dyDescent="0.2">
      <c r="B965" s="171"/>
      <c r="C965" s="14"/>
      <c r="D965" s="172"/>
      <c r="E965" s="173"/>
      <c r="F965" s="174"/>
      <c r="G965" s="175"/>
      <c r="H965" s="176"/>
    </row>
    <row r="966" spans="2:8" x14ac:dyDescent="0.2">
      <c r="B966" s="171"/>
      <c r="C966" s="14"/>
      <c r="D966" s="172"/>
      <c r="E966" s="173"/>
      <c r="F966" s="174"/>
      <c r="G966" s="175"/>
      <c r="H966" s="176"/>
    </row>
    <row r="967" spans="2:8" x14ac:dyDescent="0.2">
      <c r="B967" s="171"/>
      <c r="C967" s="14"/>
      <c r="D967" s="172"/>
      <c r="E967" s="173"/>
      <c r="F967" s="174"/>
      <c r="G967" s="175"/>
      <c r="H967" s="176"/>
    </row>
    <row r="968" spans="2:8" x14ac:dyDescent="0.2">
      <c r="B968" s="171"/>
      <c r="C968" s="14"/>
      <c r="D968" s="172"/>
      <c r="E968" s="173"/>
      <c r="F968" s="174"/>
      <c r="G968" s="175"/>
      <c r="H968" s="176"/>
    </row>
    <row r="969" spans="2:8" x14ac:dyDescent="0.2">
      <c r="B969" s="171"/>
      <c r="C969" s="14"/>
      <c r="D969" s="172"/>
      <c r="E969" s="173"/>
      <c r="F969" s="174"/>
      <c r="G969" s="175"/>
      <c r="H969" s="176"/>
    </row>
    <row r="970" spans="2:8" x14ac:dyDescent="0.2">
      <c r="B970" s="171"/>
      <c r="C970" s="14"/>
      <c r="D970" s="172"/>
      <c r="E970" s="173"/>
      <c r="F970" s="174"/>
      <c r="G970" s="175"/>
      <c r="H970" s="176"/>
    </row>
    <row r="971" spans="2:8" x14ac:dyDescent="0.2">
      <c r="B971" s="171"/>
      <c r="C971" s="14"/>
      <c r="D971" s="172"/>
      <c r="E971" s="173"/>
      <c r="F971" s="174"/>
      <c r="G971" s="175"/>
      <c r="H971" s="176"/>
    </row>
    <row r="972" spans="2:8" x14ac:dyDescent="0.2">
      <c r="B972" s="171"/>
      <c r="C972" s="14"/>
      <c r="D972" s="172"/>
      <c r="E972" s="173"/>
      <c r="F972" s="174"/>
      <c r="G972" s="175"/>
      <c r="H972" s="176"/>
    </row>
    <row r="973" spans="2:8" x14ac:dyDescent="0.2">
      <c r="B973" s="171"/>
      <c r="C973" s="14"/>
      <c r="D973" s="172"/>
      <c r="E973" s="173"/>
      <c r="F973" s="174"/>
      <c r="G973" s="175"/>
      <c r="H973" s="176"/>
    </row>
    <row r="974" spans="2:8" x14ac:dyDescent="0.2">
      <c r="B974" s="171"/>
      <c r="C974" s="14"/>
      <c r="D974" s="172"/>
      <c r="E974" s="173"/>
      <c r="F974" s="174"/>
      <c r="G974" s="175"/>
      <c r="H974" s="176"/>
    </row>
    <row r="975" spans="2:8" x14ac:dyDescent="0.2">
      <c r="B975" s="171"/>
      <c r="C975" s="14"/>
      <c r="D975" s="172"/>
      <c r="E975" s="173"/>
      <c r="F975" s="174"/>
      <c r="G975" s="175"/>
      <c r="H975" s="176"/>
    </row>
    <row r="976" spans="2:8" x14ac:dyDescent="0.2">
      <c r="B976" s="171"/>
      <c r="C976" s="14"/>
      <c r="D976" s="172"/>
      <c r="E976" s="173"/>
      <c r="F976" s="174"/>
      <c r="G976" s="175"/>
      <c r="H976" s="176"/>
    </row>
    <row r="977" spans="2:8" x14ac:dyDescent="0.2">
      <c r="B977" s="171"/>
      <c r="C977" s="14"/>
      <c r="D977" s="172"/>
      <c r="E977" s="173"/>
      <c r="F977" s="174"/>
      <c r="G977" s="175"/>
      <c r="H977" s="176"/>
    </row>
    <row r="978" spans="2:8" x14ac:dyDescent="0.2">
      <c r="B978" s="171"/>
      <c r="C978" s="14"/>
      <c r="D978" s="172"/>
      <c r="E978" s="173"/>
      <c r="F978" s="174"/>
      <c r="G978" s="175"/>
      <c r="H978" s="176"/>
    </row>
    <row r="979" spans="2:8" x14ac:dyDescent="0.2">
      <c r="B979" s="171"/>
      <c r="C979" s="14"/>
      <c r="D979" s="172"/>
      <c r="E979" s="173"/>
      <c r="F979" s="174"/>
      <c r="G979" s="175"/>
      <c r="H979" s="176"/>
    </row>
    <row r="980" spans="2:8" x14ac:dyDescent="0.2">
      <c r="B980" s="171"/>
      <c r="C980" s="14"/>
      <c r="D980" s="172"/>
      <c r="E980" s="173"/>
      <c r="F980" s="174"/>
      <c r="G980" s="175"/>
      <c r="H980" s="176"/>
    </row>
    <row r="981" spans="2:8" x14ac:dyDescent="0.2">
      <c r="B981" s="171"/>
      <c r="C981" s="14"/>
      <c r="D981" s="172"/>
      <c r="E981" s="173"/>
      <c r="F981" s="174"/>
      <c r="G981" s="175"/>
      <c r="H981" s="176"/>
    </row>
    <row r="982" spans="2:8" x14ac:dyDescent="0.2">
      <c r="B982" s="171"/>
      <c r="C982" s="14"/>
      <c r="D982" s="172"/>
      <c r="E982" s="173"/>
      <c r="F982" s="174"/>
      <c r="G982" s="175"/>
      <c r="H982" s="176"/>
    </row>
    <row r="983" spans="2:8" x14ac:dyDescent="0.2">
      <c r="B983" s="171"/>
      <c r="C983" s="14"/>
      <c r="D983" s="172"/>
      <c r="E983" s="173"/>
      <c r="F983" s="174"/>
      <c r="G983" s="175"/>
      <c r="H983" s="176"/>
    </row>
    <row r="984" spans="2:8" x14ac:dyDescent="0.2">
      <c r="B984" s="171"/>
      <c r="C984" s="14"/>
      <c r="D984" s="172"/>
      <c r="E984" s="173"/>
      <c r="F984" s="174"/>
      <c r="G984" s="175"/>
      <c r="H984" s="176"/>
    </row>
    <row r="985" spans="2:8" x14ac:dyDescent="0.2">
      <c r="B985" s="171"/>
      <c r="C985" s="14"/>
      <c r="D985" s="172"/>
      <c r="E985" s="173"/>
      <c r="F985" s="174"/>
      <c r="G985" s="175"/>
      <c r="H985" s="176"/>
    </row>
    <row r="986" spans="2:8" x14ac:dyDescent="0.2">
      <c r="B986" s="171"/>
      <c r="C986" s="14"/>
      <c r="D986" s="172"/>
      <c r="E986" s="173"/>
      <c r="F986" s="174"/>
      <c r="G986" s="175"/>
      <c r="H986" s="176"/>
    </row>
    <row r="987" spans="2:8" x14ac:dyDescent="0.2">
      <c r="B987" s="171"/>
      <c r="C987" s="14"/>
      <c r="D987" s="172"/>
      <c r="E987" s="173"/>
      <c r="F987" s="174"/>
      <c r="G987" s="175"/>
      <c r="H987" s="176"/>
    </row>
    <row r="988" spans="2:8" x14ac:dyDescent="0.2">
      <c r="B988" s="171"/>
      <c r="C988" s="14"/>
      <c r="D988" s="172"/>
      <c r="E988" s="173"/>
      <c r="F988" s="174"/>
      <c r="G988" s="175"/>
      <c r="H988" s="176"/>
    </row>
    <row r="989" spans="2:8" x14ac:dyDescent="0.2">
      <c r="B989" s="171"/>
      <c r="C989" s="14"/>
      <c r="D989" s="172"/>
      <c r="E989" s="173"/>
      <c r="F989" s="174"/>
      <c r="G989" s="175"/>
      <c r="H989" s="176"/>
    </row>
    <row r="990" spans="2:8" x14ac:dyDescent="0.2">
      <c r="B990" s="171"/>
      <c r="C990" s="14"/>
      <c r="D990" s="172"/>
      <c r="E990" s="173"/>
      <c r="F990" s="174"/>
      <c r="G990" s="175"/>
      <c r="H990" s="176"/>
    </row>
    <row r="991" spans="2:8" x14ac:dyDescent="0.2">
      <c r="B991" s="171"/>
      <c r="C991" s="14"/>
      <c r="D991" s="172"/>
      <c r="E991" s="173"/>
      <c r="F991" s="174"/>
      <c r="G991" s="175"/>
      <c r="H991" s="176"/>
    </row>
    <row r="992" spans="2:8" x14ac:dyDescent="0.2">
      <c r="B992" s="171"/>
      <c r="C992" s="14"/>
      <c r="D992" s="172"/>
      <c r="E992" s="173"/>
      <c r="F992" s="174"/>
      <c r="G992" s="175"/>
      <c r="H992" s="176"/>
    </row>
    <row r="993" spans="2:8" x14ac:dyDescent="0.2">
      <c r="B993" s="171"/>
      <c r="C993" s="14"/>
      <c r="D993" s="172"/>
      <c r="E993" s="173"/>
      <c r="F993" s="174"/>
      <c r="G993" s="175"/>
      <c r="H993" s="176"/>
    </row>
    <row r="994" spans="2:8" x14ac:dyDescent="0.2">
      <c r="B994" s="171"/>
      <c r="C994" s="14"/>
      <c r="D994" s="172"/>
      <c r="E994" s="173"/>
      <c r="F994" s="174"/>
      <c r="G994" s="175"/>
      <c r="H994" s="176"/>
    </row>
  </sheetData>
  <sheetProtection formatRows="0"/>
  <protectedRanges>
    <protectedRange password="CF7A" sqref="H354 H356:H44114 G60 G84 G114 G171 G344 G299:G300 H218 G266:G268 G241:G243 G198 G337:G340 H220 H254 H284 G302:H303 H318 H339:H340 H43 H68 H89 H149 G231:H233 G16:H18 G172:H172 G145:H145 G115:H115 G85:H85 G61:H61 G35:H39 G30:H32 G12:H12 G345:H346 G289:H289 G317:G318 G144 G253 G217:G220 G288 G281 G332 G333:H333 G354:G44114 H200 G1:H4 H243:H244 H49 H57 H74 H81 H119 H93 H100 H103 H123 H130 H133 H153 H160 H163 H176 H180 H187 H190 H206 H214 H62 H86 H116 H146 H173" name="Intervalo1"/>
    <protectedRange password="CF7A" sqref="H7 G5:G7" name="Intervalo1_7_1"/>
    <protectedRange password="CF7A" sqref="G8:G11" name="Intervalo1_9"/>
    <protectedRange password="CF7A" sqref="H8:H11" name="Intervalo1_4_2"/>
    <protectedRange password="CF7A" sqref="G301:H301 G269:H269 G199:H199 G282:H283" name="Intervalo1_4"/>
    <protectedRange password="CF7A" sqref="G353:I353" name="Intervalo1_8"/>
    <protectedRange password="CF7A" sqref="H13:H15 H19:H29 H33:H34 H40:H42 H44:H48 H50:H56 H58:H59 H63:H67 H69:H73 H75:H80 H82:H83 H87:H88 H90:H92 H94:H99 H101:H102 H104:H113 H117:H118 H120:H122 H124:H129 H131:H132 H134:H143 H147:H148 H150:H152 H154:H159 H161:H162 H164:H170 H174:H175 H177:H179 H181:H186 H188:H189 H191:H197 H201:H205 H207:H213 H215:H216 H221:H230 H234:H240 H245:H252 H255:H265 H270:H280 H285:H287 H290:H298 H319:H331 H334:H336 H341:H343 H347:H352 H304:H316" name="Intervalo1_1"/>
    <protectedRange password="CF7A" sqref="G62" name="Intervalo1_10"/>
    <protectedRange password="CF7A" sqref="G86" name="Intervalo1_11"/>
    <protectedRange password="CF7A" sqref="G116" name="Intervalo1_13"/>
    <protectedRange password="CF7A" sqref="G146" name="Intervalo1_14"/>
    <protectedRange password="CF7A" sqref="G173" name="Intervalo1_15"/>
    <protectedRange password="CF7A" sqref="G200" name="Intervalo1_16"/>
    <protectedRange password="CF7A" sqref="G244" name="Intervalo1_17"/>
    <protectedRange password="CF7A" sqref="G254" name="Intervalo1_18"/>
    <protectedRange password="CF7A" sqref="G284" name="Intervalo1_19"/>
    <protectedRange password="CF7A" sqref="G13:G15" name="Intervalo1_12_12_1"/>
    <protectedRange password="CF7A" sqref="G19:G29" name="Intervalo1_12_12_2"/>
    <protectedRange password="CF7A" sqref="G33:G34" name="Intervalo1_12_12_3"/>
    <protectedRange password="CF7A" sqref="G49 G57" name="Intervalo1_20"/>
    <protectedRange password="CF7A" sqref="G40:G42" name="Intervalo1_12_1_2"/>
    <protectedRange password="CF7A" sqref="G44:G48 G58:G59 G50:G56" name="Intervalo1_12_12_4"/>
    <protectedRange password="CF7A" sqref="G68 G74 G81" name="Intervalo1_21"/>
    <protectedRange password="CF7A" sqref="G69:G70 G82:G83 G63:G65 G72:G73 G75:G80" name="Intervalo1_12_12_5"/>
    <protectedRange password="CF7A" sqref="G89 G93 G100 G103" name="Intervalo1_22"/>
    <protectedRange password="CF7A" sqref="G90:G92 G101:G102 G87:G88 G94:G99 G104:G113" name="Intervalo1_12_12_6"/>
    <protectedRange password="CF7A" sqref="G119 G123 G130 G133" name="Intervalo1_23"/>
    <protectedRange password="CF7A" sqref="G120:G122 G131:G132 G117:G118 G124:G129 G134:G143" name="Intervalo1_12_12_7"/>
    <protectedRange password="CF7A" sqref="G149 G153 G160 G163" name="Intervalo1_24"/>
    <protectedRange password="CF7A" sqref="G150:G152 G161:G162 G147 G154:G159 G164:G170" name="Intervalo1_12_12_8"/>
    <protectedRange password="CF7A" sqref="G176 G180 G187 G190" name="Intervalo1_25"/>
    <protectedRange password="CF7A" sqref="G177:G179 G188:G189 G174 G181:G186 G191:G197" name="Intervalo1_12_12_9"/>
    <protectedRange password="CF7A" sqref="G214" name="Intervalo1_26"/>
    <protectedRange password="CF7A" sqref="G201:G205 G215:G216 G207:G213" name="Intervalo1_12_12_10"/>
    <protectedRange password="CF7A" sqref="G221:G225 G227:G230" name="Intervalo1_12_12_11"/>
    <protectedRange password="CF7A" sqref="G234:G240" name="Intervalo1_12_12_12"/>
    <protectedRange password="CF7A" sqref="G245:G252" name="Intervalo1_12_12_13"/>
    <protectedRange password="CF7A" sqref="G255:G265" name="Intervalo1_12_12_14"/>
    <protectedRange password="CF7A" sqref="G270:G280" name="Intervalo1_12_12_15"/>
    <protectedRange password="CF7A" sqref="G285:G287" name="Intervalo1_12_12_16"/>
    <protectedRange password="CF7A" sqref="G290:G298" name="Intervalo1_12_12_17"/>
    <protectedRange password="CF7A" sqref="G304:G316" name="Intervalo1_12_12_18"/>
    <protectedRange password="CF7A" sqref="G329 G319:G327 G331" name="Intervalo1_12_12_19"/>
    <protectedRange password="CF7A" sqref="G334:G336" name="Intervalo1_12_12_20"/>
    <protectedRange password="CF7A" sqref="G341:G343" name="Intervalo1_12_12_21"/>
    <protectedRange password="CF7A" sqref="G348 G350 G352" name="Intervalo1_12_8_2"/>
    <protectedRange password="CF7A" sqref="G347 G349 G351" name="Intervalo1_12_12_22"/>
  </protectedRanges>
  <dataConsolidate/>
  <mergeCells count="44">
    <mergeCell ref="B10:B11"/>
    <mergeCell ref="C10:I10"/>
    <mergeCell ref="C11:I11"/>
    <mergeCell ref="J10:J11"/>
    <mergeCell ref="D6:G6"/>
    <mergeCell ref="D18:I18"/>
    <mergeCell ref="C1:I1"/>
    <mergeCell ref="C2:I2"/>
    <mergeCell ref="C3:I3"/>
    <mergeCell ref="C16:H16"/>
    <mergeCell ref="D12:I12"/>
    <mergeCell ref="D7:I7"/>
    <mergeCell ref="H5:I5"/>
    <mergeCell ref="D5:G5"/>
    <mergeCell ref="C84:H84"/>
    <mergeCell ref="C114:H114"/>
    <mergeCell ref="C30:H30"/>
    <mergeCell ref="D32:I32"/>
    <mergeCell ref="C35:H35"/>
    <mergeCell ref="D37:I37"/>
    <mergeCell ref="D60:H60"/>
    <mergeCell ref="C144:H144"/>
    <mergeCell ref="C171:H171"/>
    <mergeCell ref="C198:H198"/>
    <mergeCell ref="D217:H217"/>
    <mergeCell ref="D283:I283"/>
    <mergeCell ref="D269:I269"/>
    <mergeCell ref="D233:I233"/>
    <mergeCell ref="D220:I220"/>
    <mergeCell ref="C231:H231"/>
    <mergeCell ref="C218:H218"/>
    <mergeCell ref="D253:H253"/>
    <mergeCell ref="D266:H266"/>
    <mergeCell ref="D302:I302"/>
    <mergeCell ref="D346:I346"/>
    <mergeCell ref="C353:H353"/>
    <mergeCell ref="D340:I340"/>
    <mergeCell ref="D243:I243"/>
    <mergeCell ref="D317:H317"/>
    <mergeCell ref="D332:H332"/>
    <mergeCell ref="D337:H337"/>
    <mergeCell ref="D288:H288"/>
    <mergeCell ref="D299:H299"/>
    <mergeCell ref="D303:E303"/>
  </mergeCells>
  <phoneticPr fontId="0" type="noConversion"/>
  <printOptions horizontalCentered="1" gridLines="1"/>
  <pageMargins left="0.51181102362204722" right="0.31496062992125984" top="0.74803149606299213" bottom="0.74803149606299213" header="0.31496062992125984" footer="0.31496062992125984"/>
  <pageSetup paperSize="9" scale="85" orientation="portrait" verticalDpi="4294967293" r:id="rId1"/>
  <headerFooter alignWithMargins="0"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zoomScale="80" zoomScaleNormal="80" workbookViewId="0">
      <selection activeCell="G28" sqref="G28"/>
    </sheetView>
  </sheetViews>
  <sheetFormatPr defaultRowHeight="18" customHeight="1" x14ac:dyDescent="0.2"/>
  <cols>
    <col min="1" max="1" width="6.5703125" customWidth="1"/>
    <col min="2" max="2" width="5.7109375" customWidth="1"/>
    <col min="3" max="3" width="28.85546875" customWidth="1"/>
    <col min="4" max="4" width="15.28515625" customWidth="1"/>
    <col min="5" max="5" width="8.7109375" customWidth="1"/>
    <col min="6" max="6" width="13.42578125" customWidth="1"/>
    <col min="7" max="7" width="8.7109375" customWidth="1"/>
    <col min="8" max="8" width="13.42578125" customWidth="1"/>
    <col min="9" max="9" width="8.7109375" customWidth="1"/>
    <col min="10" max="10" width="13.42578125" customWidth="1"/>
    <col min="11" max="11" width="8.7109375" customWidth="1"/>
    <col min="12" max="12" width="13.42578125" customWidth="1"/>
    <col min="14" max="14" width="13.42578125" customWidth="1"/>
    <col min="16" max="16" width="13.42578125" customWidth="1"/>
    <col min="18" max="18" width="15.28515625" customWidth="1"/>
    <col min="20" max="20" width="15.7109375" customWidth="1"/>
    <col min="21" max="21" width="9.42578125" customWidth="1"/>
    <col min="23" max="24" width="13.7109375" customWidth="1"/>
  </cols>
  <sheetData>
    <row r="1" spans="1:24" ht="18" customHeight="1" x14ac:dyDescent="0.2">
      <c r="A1" s="25"/>
      <c r="B1" s="311" t="s">
        <v>17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4" ht="18" customHeight="1" x14ac:dyDescent="0.2">
      <c r="A2" s="25"/>
      <c r="B2" s="311" t="s">
        <v>7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</row>
    <row r="3" spans="1:24" ht="18" customHeight="1" x14ac:dyDescent="0.2">
      <c r="A3" s="25"/>
      <c r="B3" s="312" t="s">
        <v>70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</row>
    <row r="4" spans="1:24" ht="18" customHeight="1" x14ac:dyDescent="0.2">
      <c r="A4" s="25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</row>
    <row r="5" spans="1:24" ht="18" customHeight="1" x14ac:dyDescent="0.2">
      <c r="A5" s="25"/>
      <c r="B5" s="313" t="str">
        <f>PLANILHA!D5</f>
        <v>CONSTRUÇÃO DE CENTRO COMUNITÁRIO NO CONJUNTO PORTO UNIÃO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</row>
    <row r="6" spans="1:24" ht="18" customHeight="1" x14ac:dyDescent="0.2">
      <c r="A6" s="25"/>
      <c r="B6" s="298" t="str">
        <f>PLANILHA!D6</f>
        <v>RUA BRIGADEIRO EDUARDO GOMES, nº 1247, CJ. PORTO UNIÃO, BAIRRO BELA VISTA - PORTO UNIÃO, SC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</row>
    <row r="7" spans="1:24" ht="18" customHeight="1" thickBot="1" x14ac:dyDescent="0.25">
      <c r="A7" s="25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</row>
    <row r="8" spans="1:24" ht="18" customHeight="1" x14ac:dyDescent="0.2">
      <c r="A8" s="26"/>
      <c r="B8" s="301" t="s">
        <v>18</v>
      </c>
      <c r="C8" s="301" t="s">
        <v>19</v>
      </c>
      <c r="D8" s="303" t="s">
        <v>20</v>
      </c>
      <c r="E8" s="301" t="s">
        <v>21</v>
      </c>
      <c r="F8" s="299" t="s">
        <v>22</v>
      </c>
      <c r="G8" s="300"/>
      <c r="H8" s="299" t="s">
        <v>23</v>
      </c>
      <c r="I8" s="300"/>
      <c r="J8" s="307" t="s">
        <v>24</v>
      </c>
      <c r="K8" s="300"/>
      <c r="L8" s="299" t="s">
        <v>28</v>
      </c>
      <c r="M8" s="308"/>
      <c r="N8" s="299" t="s">
        <v>29</v>
      </c>
      <c r="O8" s="300"/>
      <c r="P8" s="299" t="s">
        <v>69</v>
      </c>
      <c r="Q8" s="300"/>
      <c r="R8" s="299" t="s">
        <v>71</v>
      </c>
      <c r="S8" s="300"/>
      <c r="T8" s="299" t="s">
        <v>72</v>
      </c>
      <c r="U8" s="300"/>
    </row>
    <row r="9" spans="1:24" ht="18" customHeight="1" thickBot="1" x14ac:dyDescent="0.25">
      <c r="A9" s="26"/>
      <c r="B9" s="302"/>
      <c r="C9" s="302"/>
      <c r="D9" s="304"/>
      <c r="E9" s="302"/>
      <c r="F9" s="191" t="s">
        <v>25</v>
      </c>
      <c r="G9" s="192" t="s">
        <v>26</v>
      </c>
      <c r="H9" s="191" t="s">
        <v>25</v>
      </c>
      <c r="I9" s="192" t="s">
        <v>26</v>
      </c>
      <c r="J9" s="193" t="s">
        <v>25</v>
      </c>
      <c r="K9" s="192" t="s">
        <v>26</v>
      </c>
      <c r="L9" s="191" t="s">
        <v>25</v>
      </c>
      <c r="M9" s="194" t="s">
        <v>26</v>
      </c>
      <c r="N9" s="191" t="s">
        <v>25</v>
      </c>
      <c r="O9" s="192" t="s">
        <v>26</v>
      </c>
      <c r="P9" s="195" t="s">
        <v>25</v>
      </c>
      <c r="Q9" s="196" t="s">
        <v>26</v>
      </c>
      <c r="R9" s="191" t="s">
        <v>25</v>
      </c>
      <c r="S9" s="192" t="s">
        <v>26</v>
      </c>
      <c r="T9" s="191" t="s">
        <v>25</v>
      </c>
      <c r="U9" s="192" t="s">
        <v>26</v>
      </c>
    </row>
    <row r="10" spans="1:24" ht="28.5" customHeight="1" x14ac:dyDescent="0.2">
      <c r="A10" s="26"/>
      <c r="B10" s="197" t="s">
        <v>1</v>
      </c>
      <c r="C10" s="198" t="s">
        <v>40</v>
      </c>
      <c r="D10" s="199">
        <f>PLANILHA!I16</f>
        <v>7070.35</v>
      </c>
      <c r="E10" s="200">
        <f t="shared" ref="E10:E21" si="0">D10/$D$22</f>
        <v>2.1000000000000001E-2</v>
      </c>
      <c r="F10" s="211">
        <f t="shared" ref="F10:F21" si="1">G10*D10</f>
        <v>7070.35</v>
      </c>
      <c r="G10" s="212">
        <v>1</v>
      </c>
      <c r="H10" s="224">
        <f t="shared" ref="H10:H21" si="2">D10*I10</f>
        <v>0</v>
      </c>
      <c r="I10" s="225"/>
      <c r="J10" s="226">
        <f t="shared" ref="J10:J21" si="3">D10*K10</f>
        <v>0</v>
      </c>
      <c r="K10" s="227"/>
      <c r="L10" s="224">
        <f t="shared" ref="L10:L21" si="4">D10*M10</f>
        <v>0</v>
      </c>
      <c r="M10" s="225"/>
      <c r="N10" s="226">
        <f t="shared" ref="N10:N21" si="5">D10*O10</f>
        <v>0</v>
      </c>
      <c r="O10" s="228"/>
      <c r="P10" s="229">
        <f t="shared" ref="P10:P21" si="6">D10*Q10</f>
        <v>0</v>
      </c>
      <c r="Q10" s="230"/>
      <c r="R10" s="224">
        <f t="shared" ref="R10:R21" si="7">D10*S10</f>
        <v>0</v>
      </c>
      <c r="S10" s="225"/>
      <c r="T10" s="224">
        <f t="shared" ref="T10:T21" si="8">D10*U10</f>
        <v>0</v>
      </c>
      <c r="U10" s="225"/>
      <c r="V10" s="92"/>
      <c r="W10" s="239">
        <f>SUM(F10,H10,J10,L10,N10,P10,R10,T10)</f>
        <v>7070.35</v>
      </c>
      <c r="X10" s="210">
        <f t="shared" ref="X10:X21" si="9">D10</f>
        <v>7070.35</v>
      </c>
    </row>
    <row r="11" spans="1:24" ht="28.5" customHeight="1" x14ac:dyDescent="0.2">
      <c r="A11" s="26"/>
      <c r="B11" s="201" t="s">
        <v>9</v>
      </c>
      <c r="C11" s="202" t="s">
        <v>128</v>
      </c>
      <c r="D11" s="199">
        <f>PLANILHA!I30</f>
        <v>34033.81</v>
      </c>
      <c r="E11" s="200">
        <f t="shared" si="0"/>
        <v>0.1011</v>
      </c>
      <c r="F11" s="213">
        <f t="shared" si="1"/>
        <v>3403.38</v>
      </c>
      <c r="G11" s="214">
        <v>0.1</v>
      </c>
      <c r="H11" s="213">
        <f>D11*I11</f>
        <v>10210.14</v>
      </c>
      <c r="I11" s="214">
        <v>0.3</v>
      </c>
      <c r="J11" s="215">
        <f>D11*K11</f>
        <v>10210.14</v>
      </c>
      <c r="K11" s="216">
        <v>0.3</v>
      </c>
      <c r="L11" s="213">
        <f>D11*M11+0.01</f>
        <v>6806.77</v>
      </c>
      <c r="M11" s="214">
        <v>0.2</v>
      </c>
      <c r="N11" s="215">
        <f t="shared" si="5"/>
        <v>3403.38</v>
      </c>
      <c r="O11" s="217">
        <v>0.1</v>
      </c>
      <c r="P11" s="231">
        <f t="shared" si="6"/>
        <v>0</v>
      </c>
      <c r="Q11" s="232"/>
      <c r="R11" s="231">
        <f t="shared" si="7"/>
        <v>0</v>
      </c>
      <c r="S11" s="232"/>
      <c r="T11" s="231">
        <f t="shared" si="8"/>
        <v>0</v>
      </c>
      <c r="U11" s="232"/>
      <c r="V11" s="92"/>
      <c r="W11" s="239">
        <f>SUM(F11,H11,J11,L11,N11,P11,R11,T11)</f>
        <v>34033.81</v>
      </c>
      <c r="X11" s="210">
        <f t="shared" si="9"/>
        <v>34033.81</v>
      </c>
    </row>
    <row r="12" spans="1:24" ht="28.5" customHeight="1" x14ac:dyDescent="0.2">
      <c r="A12" s="26"/>
      <c r="B12" s="201" t="s">
        <v>10</v>
      </c>
      <c r="C12" s="202" t="s">
        <v>130</v>
      </c>
      <c r="D12" s="199">
        <f>PLANILHA!I35</f>
        <v>26750.27</v>
      </c>
      <c r="E12" s="200">
        <f t="shared" si="0"/>
        <v>7.9399999999999998E-2</v>
      </c>
      <c r="F12" s="231">
        <f t="shared" si="1"/>
        <v>0</v>
      </c>
      <c r="G12" s="232"/>
      <c r="H12" s="213">
        <f t="shared" si="2"/>
        <v>8025.08</v>
      </c>
      <c r="I12" s="214">
        <v>0.3</v>
      </c>
      <c r="J12" s="215">
        <f t="shared" si="3"/>
        <v>8025.08</v>
      </c>
      <c r="K12" s="216">
        <v>0.3</v>
      </c>
      <c r="L12" s="213">
        <f t="shared" si="4"/>
        <v>6687.57</v>
      </c>
      <c r="M12" s="214">
        <v>0.25</v>
      </c>
      <c r="N12" s="215">
        <f>D12*O12</f>
        <v>4012.54</v>
      </c>
      <c r="O12" s="217">
        <v>0.15</v>
      </c>
      <c r="P12" s="231">
        <f t="shared" si="6"/>
        <v>0</v>
      </c>
      <c r="Q12" s="232"/>
      <c r="R12" s="231">
        <f t="shared" si="7"/>
        <v>0</v>
      </c>
      <c r="S12" s="232"/>
      <c r="T12" s="231">
        <f t="shared" si="8"/>
        <v>0</v>
      </c>
      <c r="U12" s="232"/>
      <c r="V12" s="92"/>
      <c r="W12" s="239">
        <f>SUM(F12,H12,J12,L12,N12,P12,R12,T12)</f>
        <v>26750.27</v>
      </c>
      <c r="X12" s="210">
        <f t="shared" si="9"/>
        <v>26750.27</v>
      </c>
    </row>
    <row r="13" spans="1:24" ht="28.5" customHeight="1" x14ac:dyDescent="0.2">
      <c r="A13" s="26"/>
      <c r="B13" s="201" t="s">
        <v>11</v>
      </c>
      <c r="C13" s="202" t="s">
        <v>132</v>
      </c>
      <c r="D13" s="199">
        <f>PLANILHA!I218</f>
        <v>90828.34</v>
      </c>
      <c r="E13" s="200">
        <f t="shared" si="0"/>
        <v>0.2697</v>
      </c>
      <c r="F13" s="231">
        <f t="shared" si="1"/>
        <v>0</v>
      </c>
      <c r="G13" s="232"/>
      <c r="H13" s="231">
        <f t="shared" si="2"/>
        <v>0</v>
      </c>
      <c r="I13" s="232"/>
      <c r="J13" s="215">
        <f t="shared" si="3"/>
        <v>4541.42</v>
      </c>
      <c r="K13" s="216">
        <v>0.05</v>
      </c>
      <c r="L13" s="213">
        <f>D13*M13</f>
        <v>13624.25</v>
      </c>
      <c r="M13" s="214">
        <v>0.15</v>
      </c>
      <c r="N13" s="215">
        <f t="shared" si="5"/>
        <v>27248.5</v>
      </c>
      <c r="O13" s="217">
        <v>0.3</v>
      </c>
      <c r="P13" s="213">
        <f t="shared" si="6"/>
        <v>18165.669999999998</v>
      </c>
      <c r="Q13" s="214">
        <v>0.2</v>
      </c>
      <c r="R13" s="213">
        <f t="shared" si="7"/>
        <v>18165.669999999998</v>
      </c>
      <c r="S13" s="214">
        <v>0.2</v>
      </c>
      <c r="T13" s="213">
        <f>D13*U13</f>
        <v>9082.83</v>
      </c>
      <c r="U13" s="214">
        <v>0.1</v>
      </c>
      <c r="V13" s="92"/>
      <c r="W13" s="239">
        <f>SUM(F13,H13,J13,L13,N13,P13,R13,T13)</f>
        <v>90828.34</v>
      </c>
      <c r="X13" s="210">
        <f t="shared" si="9"/>
        <v>90828.34</v>
      </c>
    </row>
    <row r="14" spans="1:24" ht="28.5" customHeight="1" x14ac:dyDescent="0.2">
      <c r="A14" s="26"/>
      <c r="B14" s="201" t="s">
        <v>12</v>
      </c>
      <c r="C14" s="202" t="s">
        <v>491</v>
      </c>
      <c r="D14" s="199">
        <f>PLANILHA!I231</f>
        <v>37052.370000000003</v>
      </c>
      <c r="E14" s="200">
        <f t="shared" si="0"/>
        <v>0.11</v>
      </c>
      <c r="F14" s="231">
        <f t="shared" si="1"/>
        <v>0</v>
      </c>
      <c r="G14" s="232"/>
      <c r="H14" s="231">
        <f t="shared" si="2"/>
        <v>0</v>
      </c>
      <c r="I14" s="232"/>
      <c r="J14" s="233">
        <f t="shared" si="3"/>
        <v>0</v>
      </c>
      <c r="K14" s="234"/>
      <c r="L14" s="213">
        <f t="shared" si="4"/>
        <v>7410.47</v>
      </c>
      <c r="M14" s="214">
        <v>0.2</v>
      </c>
      <c r="N14" s="215">
        <f t="shared" si="5"/>
        <v>11115.71</v>
      </c>
      <c r="O14" s="217">
        <v>0.3</v>
      </c>
      <c r="P14" s="213">
        <f t="shared" si="6"/>
        <v>11115.71</v>
      </c>
      <c r="Q14" s="214">
        <v>0.3</v>
      </c>
      <c r="R14" s="213">
        <f>D14*S14</f>
        <v>3705.24</v>
      </c>
      <c r="S14" s="214">
        <v>0.1</v>
      </c>
      <c r="T14" s="213">
        <f>D14*U14</f>
        <v>3705.24</v>
      </c>
      <c r="U14" s="214">
        <v>0.1</v>
      </c>
      <c r="V14" s="92"/>
      <c r="W14" s="239">
        <f t="shared" ref="W14:W21" si="10">SUM(F14,H14,J14,L14,N14,P14,R14,T14)</f>
        <v>37052.370000000003</v>
      </c>
      <c r="X14" s="210">
        <f t="shared" si="9"/>
        <v>37052.370000000003</v>
      </c>
    </row>
    <row r="15" spans="1:24" ht="28.5" customHeight="1" x14ac:dyDescent="0.2">
      <c r="A15" s="26"/>
      <c r="B15" s="201" t="s">
        <v>13</v>
      </c>
      <c r="C15" s="202" t="s">
        <v>237</v>
      </c>
      <c r="D15" s="199">
        <f>PLANILHA!I241</f>
        <v>62595.92</v>
      </c>
      <c r="E15" s="200">
        <f t="shared" si="0"/>
        <v>0.18590000000000001</v>
      </c>
      <c r="F15" s="231">
        <f t="shared" si="1"/>
        <v>0</v>
      </c>
      <c r="G15" s="232"/>
      <c r="H15" s="231">
        <f t="shared" si="2"/>
        <v>0</v>
      </c>
      <c r="I15" s="232"/>
      <c r="J15" s="233">
        <f t="shared" si="3"/>
        <v>0</v>
      </c>
      <c r="K15" s="234"/>
      <c r="L15" s="213">
        <f t="shared" si="4"/>
        <v>50076.74</v>
      </c>
      <c r="M15" s="214">
        <v>0.8</v>
      </c>
      <c r="N15" s="215">
        <f t="shared" si="5"/>
        <v>12519.18</v>
      </c>
      <c r="O15" s="217">
        <v>0.2</v>
      </c>
      <c r="P15" s="231">
        <f t="shared" si="6"/>
        <v>0</v>
      </c>
      <c r="Q15" s="232"/>
      <c r="R15" s="231">
        <f t="shared" si="7"/>
        <v>0</v>
      </c>
      <c r="S15" s="232"/>
      <c r="T15" s="231">
        <f t="shared" si="8"/>
        <v>0</v>
      </c>
      <c r="U15" s="232"/>
      <c r="V15" s="92"/>
      <c r="W15" s="239">
        <f t="shared" si="10"/>
        <v>62595.92</v>
      </c>
      <c r="X15" s="210">
        <f t="shared" si="9"/>
        <v>62595.92</v>
      </c>
    </row>
    <row r="16" spans="1:24" ht="28.5" customHeight="1" x14ac:dyDescent="0.2">
      <c r="A16" s="26"/>
      <c r="B16" s="201" t="s">
        <v>14</v>
      </c>
      <c r="C16" s="202" t="s">
        <v>57</v>
      </c>
      <c r="D16" s="199">
        <f>PLANILHA!I267</f>
        <v>12283.88</v>
      </c>
      <c r="E16" s="200">
        <f t="shared" si="0"/>
        <v>3.6499999999999998E-2</v>
      </c>
      <c r="F16" s="231">
        <f t="shared" si="1"/>
        <v>0</v>
      </c>
      <c r="G16" s="232"/>
      <c r="H16" s="231">
        <f t="shared" si="2"/>
        <v>0</v>
      </c>
      <c r="I16" s="232"/>
      <c r="J16" s="233">
        <f t="shared" si="3"/>
        <v>0</v>
      </c>
      <c r="K16" s="234"/>
      <c r="L16" s="213">
        <f t="shared" si="4"/>
        <v>2456.7800000000002</v>
      </c>
      <c r="M16" s="214">
        <v>0.2</v>
      </c>
      <c r="N16" s="215">
        <f t="shared" si="5"/>
        <v>2456.7800000000002</v>
      </c>
      <c r="O16" s="217">
        <v>0.2</v>
      </c>
      <c r="P16" s="213">
        <f t="shared" si="6"/>
        <v>2456.7800000000002</v>
      </c>
      <c r="Q16" s="214">
        <v>0.2</v>
      </c>
      <c r="R16" s="213">
        <f>D16*S16-0.01</f>
        <v>2456.77</v>
      </c>
      <c r="S16" s="214">
        <v>0.2</v>
      </c>
      <c r="T16" s="213">
        <f>D16*U16-0.01</f>
        <v>2456.77</v>
      </c>
      <c r="U16" s="214">
        <v>0.2</v>
      </c>
      <c r="V16" s="92"/>
      <c r="W16" s="239">
        <f t="shared" si="10"/>
        <v>12283.88</v>
      </c>
      <c r="X16" s="210">
        <f t="shared" si="9"/>
        <v>12283.88</v>
      </c>
    </row>
    <row r="17" spans="1:24" ht="28.5" customHeight="1" x14ac:dyDescent="0.2">
      <c r="A17" s="26"/>
      <c r="B17" s="201" t="s">
        <v>15</v>
      </c>
      <c r="C17" s="202" t="s">
        <v>492</v>
      </c>
      <c r="D17" s="199">
        <f>PLANILHA!I281</f>
        <v>2796.93</v>
      </c>
      <c r="E17" s="200">
        <f t="shared" si="0"/>
        <v>8.3000000000000001E-3</v>
      </c>
      <c r="F17" s="231">
        <f t="shared" si="1"/>
        <v>0</v>
      </c>
      <c r="G17" s="232"/>
      <c r="H17" s="231">
        <f t="shared" si="2"/>
        <v>0</v>
      </c>
      <c r="I17" s="232"/>
      <c r="J17" s="233">
        <f t="shared" si="3"/>
        <v>0</v>
      </c>
      <c r="K17" s="234"/>
      <c r="L17" s="213">
        <f t="shared" si="4"/>
        <v>279.69</v>
      </c>
      <c r="M17" s="214">
        <v>0.1</v>
      </c>
      <c r="N17" s="215">
        <f t="shared" si="5"/>
        <v>839.08</v>
      </c>
      <c r="O17" s="217">
        <v>0.3</v>
      </c>
      <c r="P17" s="213">
        <f t="shared" si="6"/>
        <v>839.08</v>
      </c>
      <c r="Q17" s="214">
        <v>0.3</v>
      </c>
      <c r="R17" s="213">
        <f t="shared" si="7"/>
        <v>559.39</v>
      </c>
      <c r="S17" s="214">
        <v>0.2</v>
      </c>
      <c r="T17" s="213">
        <f t="shared" si="8"/>
        <v>279.69</v>
      </c>
      <c r="U17" s="214">
        <v>0.1</v>
      </c>
      <c r="V17" s="92"/>
      <c r="W17" s="239">
        <f t="shared" si="10"/>
        <v>2796.93</v>
      </c>
      <c r="X17" s="210">
        <f t="shared" si="9"/>
        <v>2796.93</v>
      </c>
    </row>
    <row r="18" spans="1:24" ht="28.5" customHeight="1" x14ac:dyDescent="0.2">
      <c r="A18" s="26"/>
      <c r="B18" s="201" t="s">
        <v>58</v>
      </c>
      <c r="C18" s="202" t="s">
        <v>493</v>
      </c>
      <c r="D18" s="199">
        <f>PLANILHA!I300</f>
        <v>12593.36</v>
      </c>
      <c r="E18" s="200">
        <f t="shared" si="0"/>
        <v>3.7400000000000003E-2</v>
      </c>
      <c r="F18" s="231">
        <f t="shared" si="1"/>
        <v>0</v>
      </c>
      <c r="G18" s="232"/>
      <c r="H18" s="231">
        <f t="shared" si="2"/>
        <v>0</v>
      </c>
      <c r="I18" s="232"/>
      <c r="J18" s="233">
        <f t="shared" si="3"/>
        <v>0</v>
      </c>
      <c r="K18" s="234"/>
      <c r="L18" s="231">
        <f t="shared" si="4"/>
        <v>0</v>
      </c>
      <c r="M18" s="232"/>
      <c r="N18" s="215">
        <f t="shared" si="5"/>
        <v>5037.34</v>
      </c>
      <c r="O18" s="217">
        <v>0.4</v>
      </c>
      <c r="P18" s="213">
        <f t="shared" si="6"/>
        <v>5037.34</v>
      </c>
      <c r="Q18" s="214">
        <v>0.4</v>
      </c>
      <c r="R18" s="213">
        <f>D18*S18+0.01</f>
        <v>2518.6799999999998</v>
      </c>
      <c r="S18" s="214">
        <v>0.2</v>
      </c>
      <c r="T18" s="231">
        <f t="shared" si="8"/>
        <v>0</v>
      </c>
      <c r="U18" s="232"/>
      <c r="V18" s="92"/>
      <c r="W18" s="239">
        <f t="shared" si="10"/>
        <v>12593.36</v>
      </c>
      <c r="X18" s="210">
        <f t="shared" si="9"/>
        <v>12593.36</v>
      </c>
    </row>
    <row r="19" spans="1:24" ht="28.5" customHeight="1" x14ac:dyDescent="0.2">
      <c r="A19" s="26"/>
      <c r="B19" s="201" t="s">
        <v>59</v>
      </c>
      <c r="C19" s="202" t="s">
        <v>370</v>
      </c>
      <c r="D19" s="199">
        <f>PLANILHA!I338</f>
        <v>46744.76</v>
      </c>
      <c r="E19" s="200">
        <f t="shared" si="0"/>
        <v>0.13880000000000001</v>
      </c>
      <c r="F19" s="231">
        <f t="shared" si="1"/>
        <v>0</v>
      </c>
      <c r="G19" s="232"/>
      <c r="H19" s="231">
        <f t="shared" si="2"/>
        <v>0</v>
      </c>
      <c r="I19" s="232"/>
      <c r="J19" s="233">
        <f t="shared" si="3"/>
        <v>0</v>
      </c>
      <c r="K19" s="234"/>
      <c r="L19" s="231">
        <f t="shared" si="4"/>
        <v>0</v>
      </c>
      <c r="M19" s="232"/>
      <c r="N19" s="233">
        <f t="shared" si="5"/>
        <v>0</v>
      </c>
      <c r="O19" s="235"/>
      <c r="P19" s="213">
        <f t="shared" si="6"/>
        <v>18697.900000000001</v>
      </c>
      <c r="Q19" s="214">
        <v>0.4</v>
      </c>
      <c r="R19" s="213">
        <f t="shared" si="7"/>
        <v>18697.900000000001</v>
      </c>
      <c r="S19" s="214">
        <v>0.4</v>
      </c>
      <c r="T19" s="213">
        <f>D19*U19+0.01</f>
        <v>9348.9599999999991</v>
      </c>
      <c r="U19" s="214">
        <v>0.2</v>
      </c>
      <c r="V19" s="92"/>
      <c r="W19" s="239">
        <f t="shared" si="10"/>
        <v>46744.76</v>
      </c>
      <c r="X19" s="210">
        <f t="shared" si="9"/>
        <v>46744.76</v>
      </c>
    </row>
    <row r="20" spans="1:24" ht="28.5" customHeight="1" x14ac:dyDescent="0.2">
      <c r="A20" s="26"/>
      <c r="B20" s="201" t="s">
        <v>60</v>
      </c>
      <c r="C20" s="202" t="s">
        <v>55</v>
      </c>
      <c r="D20" s="199">
        <f>PLANILHA!I344</f>
        <v>383.86</v>
      </c>
      <c r="E20" s="200">
        <f t="shared" si="0"/>
        <v>1.1000000000000001E-3</v>
      </c>
      <c r="F20" s="231">
        <f t="shared" si="1"/>
        <v>0</v>
      </c>
      <c r="G20" s="232"/>
      <c r="H20" s="231">
        <f t="shared" si="2"/>
        <v>0</v>
      </c>
      <c r="I20" s="232"/>
      <c r="J20" s="233">
        <f t="shared" si="3"/>
        <v>0</v>
      </c>
      <c r="K20" s="234"/>
      <c r="L20" s="231">
        <f t="shared" si="4"/>
        <v>0</v>
      </c>
      <c r="M20" s="232"/>
      <c r="N20" s="233">
        <f t="shared" si="5"/>
        <v>0</v>
      </c>
      <c r="O20" s="235"/>
      <c r="P20" s="231">
        <f t="shared" si="6"/>
        <v>0</v>
      </c>
      <c r="Q20" s="232"/>
      <c r="R20" s="231">
        <f t="shared" si="7"/>
        <v>0</v>
      </c>
      <c r="S20" s="232"/>
      <c r="T20" s="213">
        <f t="shared" si="8"/>
        <v>383.86</v>
      </c>
      <c r="U20" s="214">
        <v>1</v>
      </c>
      <c r="V20" s="92"/>
      <c r="W20" s="239">
        <f t="shared" si="10"/>
        <v>383.86</v>
      </c>
      <c r="X20" s="210">
        <f t="shared" si="9"/>
        <v>383.86</v>
      </c>
    </row>
    <row r="21" spans="1:24" ht="28.5" customHeight="1" thickBot="1" x14ac:dyDescent="0.25">
      <c r="A21" s="26"/>
      <c r="B21" s="201" t="s">
        <v>61</v>
      </c>
      <c r="C21" s="202" t="s">
        <v>239</v>
      </c>
      <c r="D21" s="199">
        <f>PLANILHA!I353</f>
        <v>3636.13</v>
      </c>
      <c r="E21" s="200">
        <f t="shared" si="0"/>
        <v>1.0800000000000001E-2</v>
      </c>
      <c r="F21" s="231">
        <f t="shared" si="1"/>
        <v>0</v>
      </c>
      <c r="G21" s="232"/>
      <c r="H21" s="231">
        <f t="shared" si="2"/>
        <v>0</v>
      </c>
      <c r="I21" s="232"/>
      <c r="J21" s="233">
        <f t="shared" si="3"/>
        <v>0</v>
      </c>
      <c r="K21" s="234"/>
      <c r="L21" s="231">
        <f t="shared" si="4"/>
        <v>0</v>
      </c>
      <c r="M21" s="232"/>
      <c r="N21" s="233">
        <f t="shared" si="5"/>
        <v>0</v>
      </c>
      <c r="O21" s="235"/>
      <c r="P21" s="231">
        <f t="shared" si="6"/>
        <v>0</v>
      </c>
      <c r="Q21" s="232"/>
      <c r="R21" s="213">
        <f t="shared" si="7"/>
        <v>727.23</v>
      </c>
      <c r="S21" s="214">
        <v>0.2</v>
      </c>
      <c r="T21" s="213">
        <f t="shared" si="8"/>
        <v>2908.9</v>
      </c>
      <c r="U21" s="214">
        <v>0.8</v>
      </c>
      <c r="V21" s="92"/>
      <c r="W21" s="239">
        <f t="shared" si="10"/>
        <v>3636.13</v>
      </c>
      <c r="X21" s="210">
        <f t="shared" si="9"/>
        <v>3636.13</v>
      </c>
    </row>
    <row r="22" spans="1:24" ht="18" customHeight="1" x14ac:dyDescent="0.2">
      <c r="A22" s="26"/>
      <c r="B22" s="309" t="s">
        <v>5</v>
      </c>
      <c r="C22" s="310"/>
      <c r="D22" s="203">
        <f>SUM(D10:D21)</f>
        <v>336769.98</v>
      </c>
      <c r="E22" s="204">
        <f>SUM(E10:E21)</f>
        <v>1</v>
      </c>
      <c r="F22" s="203">
        <f>SUM(F10:F21)</f>
        <v>10473.73</v>
      </c>
      <c r="G22" s="218">
        <f>F22/$D$22</f>
        <v>3.1099999999999999E-2</v>
      </c>
      <c r="H22" s="203">
        <f>SUM(H10:H21)</f>
        <v>18235.22</v>
      </c>
      <c r="I22" s="219">
        <f>H22/$D$22</f>
        <v>5.4100000000000002E-2</v>
      </c>
      <c r="J22" s="220">
        <f>SUM(J10:J21)</f>
        <v>22776.639999999999</v>
      </c>
      <c r="K22" s="218">
        <f>J22/$D$22</f>
        <v>6.7599999999999993E-2</v>
      </c>
      <c r="L22" s="203">
        <f>SUM(L10:L21)</f>
        <v>87342.27</v>
      </c>
      <c r="M22" s="219">
        <f>L22/$D$22</f>
        <v>0.25940000000000002</v>
      </c>
      <c r="N22" s="220">
        <f>SUM(N10:N21)</f>
        <v>66632.509999999995</v>
      </c>
      <c r="O22" s="218">
        <f>N22/$D$22</f>
        <v>0.19789999999999999</v>
      </c>
      <c r="P22" s="203">
        <f>SUM(P10:P21)</f>
        <v>56312.480000000003</v>
      </c>
      <c r="Q22" s="219">
        <f>P22/$D$22</f>
        <v>0.16719999999999999</v>
      </c>
      <c r="R22" s="203">
        <f>SUM(R10:R21)</f>
        <v>46830.879999999997</v>
      </c>
      <c r="S22" s="219">
        <f>R22/$D$22</f>
        <v>0.1391</v>
      </c>
      <c r="T22" s="203">
        <f>SUM(T10:T21)</f>
        <v>28166.25</v>
      </c>
      <c r="U22" s="219">
        <f>T22/$D$22</f>
        <v>8.3599999999999994E-2</v>
      </c>
      <c r="W22" s="239">
        <f>SUM(W10:W21)</f>
        <v>336769.98</v>
      </c>
      <c r="X22" s="210">
        <f>SUM(X10:X21)</f>
        <v>336769.98</v>
      </c>
    </row>
    <row r="23" spans="1:24" ht="18" customHeight="1" thickBot="1" x14ac:dyDescent="0.25">
      <c r="A23" s="26"/>
      <c r="B23" s="305" t="s">
        <v>27</v>
      </c>
      <c r="C23" s="306"/>
      <c r="D23" s="205">
        <f>D22</f>
        <v>336769.98</v>
      </c>
      <c r="E23" s="206">
        <f>E22</f>
        <v>1</v>
      </c>
      <c r="F23" s="205">
        <f>F22</f>
        <v>10473.73</v>
      </c>
      <c r="G23" s="221">
        <f>F23/$D$23</f>
        <v>3.1099999999999999E-2</v>
      </c>
      <c r="H23" s="205">
        <f>F23+H22</f>
        <v>28708.95</v>
      </c>
      <c r="I23" s="222">
        <f>H23/$D$23</f>
        <v>8.5199999999999998E-2</v>
      </c>
      <c r="J23" s="223">
        <f>H23+J22</f>
        <v>51485.59</v>
      </c>
      <c r="K23" s="221">
        <f>J23/$D$23</f>
        <v>0.15290000000000001</v>
      </c>
      <c r="L23" s="205">
        <f>L22+J23</f>
        <v>138827.85999999999</v>
      </c>
      <c r="M23" s="222">
        <f>L23/$D$23</f>
        <v>0.41220000000000001</v>
      </c>
      <c r="N23" s="223">
        <f>L23+N22</f>
        <v>205460.37</v>
      </c>
      <c r="O23" s="221">
        <f>N23/$D$23</f>
        <v>0.61009999999999998</v>
      </c>
      <c r="P23" s="205">
        <f>N23+P22</f>
        <v>261772.85</v>
      </c>
      <c r="Q23" s="222">
        <f>P23/$D$23</f>
        <v>0.77729999999999999</v>
      </c>
      <c r="R23" s="205">
        <f>P23+R22</f>
        <v>308603.73</v>
      </c>
      <c r="S23" s="222">
        <f>R23/$D$23</f>
        <v>0.91639999999999999</v>
      </c>
      <c r="T23" s="205">
        <f>R23+T22</f>
        <v>336769.98</v>
      </c>
      <c r="U23" s="222">
        <f>T23/$D$23</f>
        <v>1</v>
      </c>
    </row>
    <row r="24" spans="1:24" ht="18" customHeight="1" x14ac:dyDescent="0.2">
      <c r="A24" s="26"/>
      <c r="B24" s="298"/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</row>
    <row r="25" spans="1:24" ht="18" customHeight="1" x14ac:dyDescent="0.2">
      <c r="A25" s="26"/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</row>
    <row r="26" spans="1:24" ht="18" customHeight="1" x14ac:dyDescent="0.2">
      <c r="A26" s="26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</row>
    <row r="27" spans="1:24" ht="18" customHeight="1" x14ac:dyDescent="0.2">
      <c r="A27" s="25"/>
      <c r="B27" s="34" t="s">
        <v>30</v>
      </c>
      <c r="C27" s="27"/>
      <c r="D27" s="28"/>
      <c r="E27" s="27"/>
      <c r="F27" s="27"/>
      <c r="G27" s="27"/>
      <c r="H27" s="27"/>
      <c r="I27" s="27"/>
      <c r="J27" s="27"/>
      <c r="K27" s="25"/>
    </row>
    <row r="28" spans="1:24" ht="18" customHeight="1" x14ac:dyDescent="0.2">
      <c r="B28" s="87" t="s">
        <v>359</v>
      </c>
    </row>
    <row r="29" spans="1:24" ht="18" customHeight="1" x14ac:dyDescent="0.2">
      <c r="B29" s="87" t="s">
        <v>490</v>
      </c>
    </row>
    <row r="30" spans="1:24" ht="18" customHeight="1" x14ac:dyDescent="0.2">
      <c r="B30" s="87"/>
    </row>
  </sheetData>
  <mergeCells count="21">
    <mergeCell ref="B1:U1"/>
    <mergeCell ref="B2:U2"/>
    <mergeCell ref="B3:U3"/>
    <mergeCell ref="B5:U5"/>
    <mergeCell ref="B6:U6"/>
    <mergeCell ref="B24:U24"/>
    <mergeCell ref="B26:U26"/>
    <mergeCell ref="F8:G8"/>
    <mergeCell ref="B8:B9"/>
    <mergeCell ref="C8:C9"/>
    <mergeCell ref="D8:D9"/>
    <mergeCell ref="E8:E9"/>
    <mergeCell ref="B23:C23"/>
    <mergeCell ref="R8:S8"/>
    <mergeCell ref="T8:U8"/>
    <mergeCell ref="H8:I8"/>
    <mergeCell ref="J8:K8"/>
    <mergeCell ref="L8:M8"/>
    <mergeCell ref="N8:O8"/>
    <mergeCell ref="P8:Q8"/>
    <mergeCell ref="B22:C22"/>
  </mergeCells>
  <pageMargins left="0.59055118110236227" right="0.39370078740157483" top="0.98425196850393704" bottom="0.98425196850393704" header="0.31496062992125984" footer="0.31496062992125984"/>
  <pageSetup paperSize="9" scale="57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</vt:lpstr>
      <vt:lpstr>CRONOGRAMA 8 MESES</vt:lpstr>
      <vt:lpstr>'CRONOGRAMA 8 MESES'!Area_de_impressao</vt:lpstr>
      <vt:lpstr>PLANILHA!Area_de_impressao</vt:lpstr>
      <vt:lpstr>'CRONOGRAMA 8 MESES'!Titulos_de_impressao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DECOM</dc:creator>
  <cp:lastModifiedBy>Fabiana Weber</cp:lastModifiedBy>
  <cp:lastPrinted>2021-10-26T12:01:48Z</cp:lastPrinted>
  <dcterms:created xsi:type="dcterms:W3CDTF">2000-02-07T18:11:19Z</dcterms:created>
  <dcterms:modified xsi:type="dcterms:W3CDTF">2021-10-27T18:48:54Z</dcterms:modified>
</cp:coreProperties>
</file>