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E:\ARQUIVOS PLANEJAMENTO\A_VINICIUS\BANHEIROS LEGRU\Licitação\"/>
    </mc:Choice>
  </mc:AlternateContent>
  <xr:revisionPtr revIDLastSave="0" documentId="13_ncr:1_{E1014959-B739-4966-92B8-A3CD1B9ADBCE}" xr6:coauthVersionLast="47" xr6:coauthVersionMax="47" xr10:uidLastSave="{00000000-0000-0000-0000-000000000000}"/>
  <bookViews>
    <workbookView xWindow="28680" yWindow="1695" windowWidth="24240" windowHeight="13140" xr2:uid="{00000000-000D-0000-FFFF-FFFF00000000}"/>
  </bookViews>
  <sheets>
    <sheet name="PLANILHA" sheetId="2" r:id="rId1"/>
    <sheet name="CRONOGRAMA" sheetId="4" r:id="rId2"/>
  </sheets>
  <definedNames>
    <definedName name="_xlnm._FilterDatabase" localSheetId="0" hidden="1">PLANILHA!$B$8:$J$8</definedName>
    <definedName name="_xlnm.Print_Area" localSheetId="1">CRONOGRAMA!$B$1:$O$28</definedName>
    <definedName name="_xlnm.Print_Area" localSheetId="0">PLANILHA!$C$1:$I$289</definedName>
    <definedName name="_xlnm.Print_Titles" localSheetId="1">CRONOGRAMA!$B:$E,CRONOGRAMA!$1:$9</definedName>
    <definedName name="_xlnm.Print_Titles" localSheetId="0">PLANILHA!$1:$8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5" i="2" l="1"/>
  <c r="F79" i="2"/>
  <c r="F60" i="2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H31" i="2" l="1"/>
  <c r="I31" i="2" s="1"/>
  <c r="F36" i="2" l="1"/>
  <c r="H241" i="2"/>
  <c r="I241" i="2" s="1"/>
  <c r="H239" i="2"/>
  <c r="I239" i="2" s="1"/>
  <c r="H238" i="2"/>
  <c r="I238" i="2" s="1"/>
  <c r="H254" i="2" l="1"/>
  <c r="I254" i="2" s="1"/>
  <c r="H255" i="2"/>
  <c r="I255" i="2" s="1"/>
  <c r="F262" i="2"/>
  <c r="F260" i="2"/>
  <c r="H276" i="2"/>
  <c r="I276" i="2" s="1"/>
  <c r="H36" i="2" l="1"/>
  <c r="I36" i="2" s="1"/>
  <c r="H267" i="2"/>
  <c r="I267" i="2" s="1"/>
  <c r="H268" i="2"/>
  <c r="I268" i="2" s="1"/>
  <c r="H270" i="2"/>
  <c r="I270" i="2" s="1"/>
  <c r="F205" i="2"/>
  <c r="H183" i="2"/>
  <c r="I183" i="2" s="1"/>
  <c r="H182" i="2"/>
  <c r="I182" i="2" s="1"/>
  <c r="H181" i="2"/>
  <c r="I181" i="2" s="1"/>
  <c r="F171" i="2"/>
  <c r="F172" i="2"/>
  <c r="H179" i="2"/>
  <c r="I179" i="2" s="1"/>
  <c r="H175" i="2"/>
  <c r="I175" i="2" s="1"/>
  <c r="F163" i="2"/>
  <c r="F162" i="2"/>
  <c r="F158" i="2"/>
  <c r="F156" i="2"/>
  <c r="H156" i="2"/>
  <c r="H167" i="2"/>
  <c r="I167" i="2" s="1"/>
  <c r="H166" i="2"/>
  <c r="I166" i="2" s="1"/>
  <c r="H165" i="2"/>
  <c r="I165" i="2" s="1"/>
  <c r="H164" i="2"/>
  <c r="I164" i="2" s="1"/>
  <c r="H163" i="2"/>
  <c r="H162" i="2"/>
  <c r="H161" i="2"/>
  <c r="I161" i="2" s="1"/>
  <c r="H160" i="2"/>
  <c r="I160" i="2" s="1"/>
  <c r="H158" i="2"/>
  <c r="H157" i="2"/>
  <c r="H155" i="2"/>
  <c r="I155" i="2" s="1"/>
  <c r="H153" i="2"/>
  <c r="I153" i="2" s="1"/>
  <c r="H152" i="2"/>
  <c r="I152" i="2" s="1"/>
  <c r="H147" i="2"/>
  <c r="I162" i="2" l="1"/>
  <c r="I156" i="2"/>
  <c r="I157" i="2"/>
  <c r="I147" i="2"/>
  <c r="I163" i="2"/>
  <c r="I158" i="2"/>
  <c r="F140" i="2"/>
  <c r="F139" i="2"/>
  <c r="F127" i="2"/>
  <c r="H126" i="2"/>
  <c r="I126" i="2" s="1"/>
  <c r="H122" i="2"/>
  <c r="I122" i="2" s="1"/>
  <c r="F123" i="2"/>
  <c r="F106" i="2"/>
  <c r="F108" i="2"/>
  <c r="H135" i="2"/>
  <c r="I135" i="2" s="1"/>
  <c r="H134" i="2"/>
  <c r="I134" i="2" s="1"/>
  <c r="H133" i="2"/>
  <c r="I133" i="2" s="1"/>
  <c r="H132" i="2"/>
  <c r="I132" i="2" s="1"/>
  <c r="H127" i="2"/>
  <c r="H125" i="2"/>
  <c r="I125" i="2" s="1"/>
  <c r="H123" i="2"/>
  <c r="H121" i="2"/>
  <c r="I121" i="2" s="1"/>
  <c r="H120" i="2"/>
  <c r="I120" i="2" s="1"/>
  <c r="H118" i="2"/>
  <c r="I118" i="2" s="1"/>
  <c r="H117" i="2"/>
  <c r="I117" i="2" s="1"/>
  <c r="H115" i="2"/>
  <c r="I115" i="2" s="1"/>
  <c r="H114" i="2"/>
  <c r="I114" i="2" s="1"/>
  <c r="H113" i="2"/>
  <c r="I113" i="2" s="1"/>
  <c r="H111" i="2"/>
  <c r="I111" i="2" s="1"/>
  <c r="H110" i="2"/>
  <c r="I110" i="2" s="1"/>
  <c r="H109" i="2"/>
  <c r="I109" i="2" s="1"/>
  <c r="H108" i="2"/>
  <c r="H107" i="2"/>
  <c r="I107" i="2" s="1"/>
  <c r="H106" i="2"/>
  <c r="H105" i="2"/>
  <c r="H89" i="2"/>
  <c r="I89" i="2" s="1"/>
  <c r="H90" i="2"/>
  <c r="I90" i="2" s="1"/>
  <c r="F91" i="2"/>
  <c r="H91" i="2"/>
  <c r="H92" i="2"/>
  <c r="I92" i="2" s="1"/>
  <c r="H94" i="2"/>
  <c r="I94" i="2" s="1"/>
  <c r="H95" i="2"/>
  <c r="I95" i="2" s="1"/>
  <c r="H101" i="2"/>
  <c r="I101" i="2" s="1"/>
  <c r="H100" i="2"/>
  <c r="I100" i="2" s="1"/>
  <c r="H99" i="2"/>
  <c r="I99" i="2" s="1"/>
  <c r="H98" i="2"/>
  <c r="I98" i="2" s="1"/>
  <c r="H97" i="2"/>
  <c r="F97" i="2"/>
  <c r="H96" i="2"/>
  <c r="I96" i="2" s="1"/>
  <c r="H87" i="2"/>
  <c r="I87" i="2" s="1"/>
  <c r="H86" i="2"/>
  <c r="I86" i="2" s="1"/>
  <c r="H84" i="2"/>
  <c r="I84" i="2" s="1"/>
  <c r="H83" i="2"/>
  <c r="I83" i="2" s="1"/>
  <c r="H82" i="2"/>
  <c r="I82" i="2" s="1"/>
  <c r="H81" i="2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F65" i="2"/>
  <c r="F59" i="2"/>
  <c r="H60" i="2"/>
  <c r="I60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27" i="2"/>
  <c r="I227" i="2" s="1"/>
  <c r="H228" i="2"/>
  <c r="I228" i="2" s="1"/>
  <c r="H209" i="2"/>
  <c r="I209" i="2" s="1"/>
  <c r="F17" i="2"/>
  <c r="F18" i="2" s="1"/>
  <c r="F19" i="2" s="1"/>
  <c r="H30" i="2"/>
  <c r="I30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7" i="2"/>
  <c r="I37" i="2" s="1"/>
  <c r="I38" i="2" s="1"/>
  <c r="D13" i="4" s="1"/>
  <c r="H143" i="2"/>
  <c r="I143" i="2" s="1"/>
  <c r="H45" i="2"/>
  <c r="I45" i="2" s="1"/>
  <c r="H49" i="2"/>
  <c r="H186" i="2"/>
  <c r="I186" i="2" s="1"/>
  <c r="H131" i="2"/>
  <c r="I131" i="2" s="1"/>
  <c r="H130" i="2"/>
  <c r="I130" i="2" s="1"/>
  <c r="H129" i="2"/>
  <c r="I129" i="2" s="1"/>
  <c r="H128" i="2"/>
  <c r="I128" i="2" s="1"/>
  <c r="N13" i="4" l="1"/>
  <c r="J13" i="4"/>
  <c r="I106" i="2"/>
  <c r="I123" i="2"/>
  <c r="I108" i="2"/>
  <c r="I105" i="2"/>
  <c r="I127" i="2"/>
  <c r="I97" i="2"/>
  <c r="I49" i="2"/>
  <c r="I91" i="2"/>
  <c r="I81" i="2"/>
  <c r="I229" i="2"/>
  <c r="I230" i="2" s="1"/>
  <c r="D21" i="4" s="1"/>
  <c r="H13" i="2"/>
  <c r="I13" i="2" s="1"/>
  <c r="H17" i="2"/>
  <c r="I17" i="2" s="1"/>
  <c r="H18" i="2"/>
  <c r="I18" i="2" s="1"/>
  <c r="H19" i="2"/>
  <c r="I19" i="2" s="1"/>
  <c r="H23" i="2"/>
  <c r="I23" i="2" s="1"/>
  <c r="I33" i="2" s="1"/>
  <c r="D12" i="4" s="1"/>
  <c r="H41" i="2"/>
  <c r="I41" i="2" s="1"/>
  <c r="H42" i="2"/>
  <c r="I42" i="2" s="1"/>
  <c r="H43" i="2"/>
  <c r="I43" i="2" s="1"/>
  <c r="H44" i="2"/>
  <c r="I44" i="2" s="1"/>
  <c r="H46" i="2"/>
  <c r="I46" i="2" s="1"/>
  <c r="H47" i="2"/>
  <c r="I47" i="2" s="1"/>
  <c r="H50" i="2"/>
  <c r="I50" i="2" s="1"/>
  <c r="H51" i="2"/>
  <c r="I51" i="2" s="1"/>
  <c r="H52" i="2"/>
  <c r="I52" i="2" s="1"/>
  <c r="H54" i="2"/>
  <c r="I54" i="2" s="1"/>
  <c r="H55" i="2"/>
  <c r="I55" i="2" s="1"/>
  <c r="H57" i="2"/>
  <c r="I57" i="2" s="1"/>
  <c r="H58" i="2"/>
  <c r="I58" i="2" s="1"/>
  <c r="H59" i="2"/>
  <c r="I59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139" i="2"/>
  <c r="I139" i="2" s="1"/>
  <c r="H140" i="2"/>
  <c r="I140" i="2" s="1"/>
  <c r="H141" i="2"/>
  <c r="I141" i="2" s="1"/>
  <c r="H142" i="2"/>
  <c r="I142" i="2" s="1"/>
  <c r="H144" i="2"/>
  <c r="I144" i="2" s="1"/>
  <c r="H145" i="2"/>
  <c r="I145" i="2" s="1"/>
  <c r="H148" i="2"/>
  <c r="I148" i="2" s="1"/>
  <c r="H149" i="2"/>
  <c r="I149" i="2" s="1"/>
  <c r="H150" i="2"/>
  <c r="I150" i="2" s="1"/>
  <c r="H171" i="2"/>
  <c r="I171" i="2" s="1"/>
  <c r="H172" i="2"/>
  <c r="I172" i="2" s="1"/>
  <c r="H173" i="2"/>
  <c r="I173" i="2" s="1"/>
  <c r="H174" i="2"/>
  <c r="I174" i="2" s="1"/>
  <c r="H176" i="2"/>
  <c r="I176" i="2" s="1"/>
  <c r="H177" i="2"/>
  <c r="I177" i="2" s="1"/>
  <c r="H180" i="2"/>
  <c r="I180" i="2" s="1"/>
  <c r="H185" i="2"/>
  <c r="I185" i="2" s="1"/>
  <c r="H191" i="2"/>
  <c r="I191" i="2" s="1"/>
  <c r="H192" i="2"/>
  <c r="I192" i="2" s="1"/>
  <c r="H193" i="2"/>
  <c r="I193" i="2" s="1"/>
  <c r="H194" i="2"/>
  <c r="I194" i="2" s="1"/>
  <c r="H195" i="2"/>
  <c r="I195" i="2" s="1"/>
  <c r="H199" i="2"/>
  <c r="I199" i="2" s="1"/>
  <c r="H200" i="2"/>
  <c r="I200" i="2" s="1"/>
  <c r="H201" i="2"/>
  <c r="H202" i="2"/>
  <c r="I202" i="2" s="1"/>
  <c r="H203" i="2"/>
  <c r="I203" i="2" s="1"/>
  <c r="H204" i="2"/>
  <c r="I204" i="2" s="1"/>
  <c r="H205" i="2"/>
  <c r="H233" i="2"/>
  <c r="I233" i="2" s="1"/>
  <c r="H234" i="2"/>
  <c r="I234" i="2" s="1"/>
  <c r="H235" i="2"/>
  <c r="I235" i="2" s="1"/>
  <c r="H236" i="2"/>
  <c r="I236" i="2" s="1"/>
  <c r="H237" i="2"/>
  <c r="I237" i="2" s="1"/>
  <c r="H240" i="2"/>
  <c r="I240" i="2" s="1"/>
  <c r="H242" i="2"/>
  <c r="I242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I252" i="2" s="1"/>
  <c r="H253" i="2"/>
  <c r="I253" i="2" s="1"/>
  <c r="H260" i="2"/>
  <c r="I260" i="2" s="1"/>
  <c r="H261" i="2"/>
  <c r="I261" i="2" s="1"/>
  <c r="H262" i="2"/>
  <c r="I262" i="2" s="1"/>
  <c r="H266" i="2"/>
  <c r="I266" i="2" s="1"/>
  <c r="H269" i="2"/>
  <c r="I269" i="2" s="1"/>
  <c r="H271" i="2"/>
  <c r="I271" i="2" s="1"/>
  <c r="H275" i="2"/>
  <c r="I275" i="2" s="1"/>
  <c r="H277" i="2"/>
  <c r="I277" i="2" s="1"/>
  <c r="I285" i="2"/>
  <c r="I286" i="2"/>
  <c r="I287" i="2"/>
  <c r="I288" i="2"/>
  <c r="I289" i="2"/>
  <c r="I290" i="2"/>
  <c r="I291" i="2"/>
  <c r="J21" i="4" l="1"/>
  <c r="N21" i="4"/>
  <c r="J12" i="4"/>
  <c r="N12" i="4"/>
  <c r="I168" i="2"/>
  <c r="D17" i="4" s="1"/>
  <c r="I70" i="2"/>
  <c r="D14" i="4" s="1"/>
  <c r="I196" i="2"/>
  <c r="D19" i="4" s="1"/>
  <c r="I205" i="2"/>
  <c r="I201" i="2"/>
  <c r="I14" i="2"/>
  <c r="D10" i="4" s="1"/>
  <c r="I278" i="2"/>
  <c r="D26" i="4" s="1"/>
  <c r="I272" i="2"/>
  <c r="D25" i="4" s="1"/>
  <c r="I256" i="2"/>
  <c r="D23" i="4" s="1"/>
  <c r="I243" i="2"/>
  <c r="D22" i="4" s="1"/>
  <c r="I187" i="2"/>
  <c r="D18" i="4" s="1"/>
  <c r="I102" i="2"/>
  <c r="D15" i="4" s="1"/>
  <c r="I136" i="2"/>
  <c r="D16" i="4" s="1"/>
  <c r="I20" i="2"/>
  <c r="D11" i="4" s="1"/>
  <c r="J23" i="4" l="1"/>
  <c r="N23" i="4"/>
  <c r="N22" i="4"/>
  <c r="J22" i="4"/>
  <c r="J25" i="4"/>
  <c r="N25" i="4"/>
  <c r="F25" i="4"/>
  <c r="H25" i="4"/>
  <c r="L25" i="4"/>
  <c r="J11" i="4"/>
  <c r="N11" i="4"/>
  <c r="J26" i="4"/>
  <c r="N26" i="4"/>
  <c r="F26" i="4"/>
  <c r="H26" i="4"/>
  <c r="L26" i="4"/>
  <c r="J18" i="4"/>
  <c r="N18" i="4"/>
  <c r="J19" i="4"/>
  <c r="N19" i="4"/>
  <c r="N16" i="4"/>
  <c r="J16" i="4"/>
  <c r="N14" i="4"/>
  <c r="J14" i="4"/>
  <c r="N15" i="4"/>
  <c r="J15" i="4"/>
  <c r="J17" i="4"/>
  <c r="N17" i="4"/>
  <c r="I206" i="2"/>
  <c r="D20" i="4" s="1"/>
  <c r="Q25" i="4" l="1"/>
  <c r="Q26" i="4"/>
  <c r="N20" i="4"/>
  <c r="J20" i="4"/>
  <c r="I263" i="2"/>
  <c r="I264" i="2" s="1"/>
  <c r="D24" i="4" s="1"/>
  <c r="J24" i="4" l="1"/>
  <c r="N24" i="4"/>
  <c r="D27" i="4"/>
  <c r="E26" i="4" s="1"/>
  <c r="I280" i="2"/>
  <c r="L280" i="2" s="1"/>
  <c r="J128" i="2" l="1"/>
  <c r="J80" i="2"/>
  <c r="J129" i="2"/>
  <c r="J256" i="2"/>
  <c r="J102" i="2"/>
  <c r="J196" i="2"/>
  <c r="J81" i="2"/>
  <c r="J130" i="2"/>
  <c r="J109" i="2"/>
  <c r="J168" i="2"/>
  <c r="J82" i="2"/>
  <c r="J131" i="2"/>
  <c r="J132" i="2"/>
  <c r="J136" i="2"/>
  <c r="J127" i="2"/>
  <c r="J70" i="2"/>
  <c r="J187" i="2"/>
  <c r="J239" i="2"/>
  <c r="J241" i="2"/>
  <c r="J255" i="2"/>
  <c r="J238" i="2"/>
  <c r="L17" i="4" l="1"/>
  <c r="H17" i="4"/>
  <c r="F17" i="4"/>
  <c r="Q17" i="4" l="1"/>
  <c r="J270" i="2"/>
  <c r="J36" i="2"/>
  <c r="J267" i="2"/>
  <c r="J268" i="2"/>
  <c r="J181" i="2"/>
  <c r="J182" i="2"/>
  <c r="J183" i="2"/>
  <c r="J156" i="2"/>
  <c r="J162" i="2"/>
  <c r="J164" i="2"/>
  <c r="J165" i="2"/>
  <c r="J160" i="2"/>
  <c r="J166" i="2"/>
  <c r="J161" i="2"/>
  <c r="J167" i="2"/>
  <c r="J163" i="2"/>
  <c r="J157" i="2"/>
  <c r="J155" i="2"/>
  <c r="J158" i="2"/>
  <c r="J152" i="2"/>
  <c r="J122" i="2"/>
  <c r="J213" i="2"/>
  <c r="J225" i="2"/>
  <c r="J28" i="2"/>
  <c r="J29" i="2"/>
  <c r="J126" i="2"/>
  <c r="J214" i="2"/>
  <c r="J226" i="2"/>
  <c r="J27" i="2"/>
  <c r="J60" i="2"/>
  <c r="J215" i="2"/>
  <c r="J227" i="2"/>
  <c r="J25" i="2"/>
  <c r="J125" i="2"/>
  <c r="J216" i="2"/>
  <c r="J209" i="2"/>
  <c r="J217" i="2"/>
  <c r="J210" i="2"/>
  <c r="J218" i="2"/>
  <c r="J33" i="2"/>
  <c r="J211" i="2"/>
  <c r="J219" i="2"/>
  <c r="J212" i="2"/>
  <c r="J220" i="2"/>
  <c r="J26" i="2"/>
  <c r="J37" i="2"/>
  <c r="L22" i="4" l="1"/>
  <c r="H22" i="4"/>
  <c r="F22" i="4"/>
  <c r="Q22" i="4" l="1"/>
  <c r="L11" i="4"/>
  <c r="H11" i="4"/>
  <c r="F11" i="4"/>
  <c r="Q11" i="4" l="1"/>
  <c r="L21" i="4"/>
  <c r="H21" i="4"/>
  <c r="F21" i="4"/>
  <c r="Q21" i="4" l="1"/>
  <c r="F18" i="4"/>
  <c r="H18" i="4"/>
  <c r="L18" i="4"/>
  <c r="F20" i="4"/>
  <c r="H20" i="4"/>
  <c r="L20" i="4"/>
  <c r="Q20" i="4" l="1"/>
  <c r="Q18" i="4"/>
  <c r="F19" i="4"/>
  <c r="H19" i="4"/>
  <c r="L19" i="4"/>
  <c r="Q19" i="4" l="1"/>
  <c r="F13" i="4"/>
  <c r="L13" i="4"/>
  <c r="H13" i="4"/>
  <c r="Q13" i="4" l="1"/>
  <c r="H24" i="4"/>
  <c r="F24" i="4"/>
  <c r="L24" i="4"/>
  <c r="Q24" i="4" l="1"/>
  <c r="L16" i="4"/>
  <c r="H16" i="4"/>
  <c r="F16" i="4"/>
  <c r="L15" i="4"/>
  <c r="H15" i="4"/>
  <c r="F15" i="4"/>
  <c r="Q15" i="4" l="1"/>
  <c r="Q16" i="4"/>
  <c r="L23" i="4"/>
  <c r="H23" i="4"/>
  <c r="F23" i="4"/>
  <c r="Q23" i="4" l="1"/>
  <c r="F12" i="4"/>
  <c r="L12" i="4"/>
  <c r="H12" i="4"/>
  <c r="Q12" i="4" l="1"/>
  <c r="N10" i="4"/>
  <c r="N27" i="4" s="1"/>
  <c r="J10" i="4"/>
  <c r="J27" i="4" s="1"/>
  <c r="F10" i="4"/>
  <c r="H10" i="4"/>
  <c r="L10" i="4"/>
  <c r="Q10" i="4" l="1"/>
  <c r="F14" i="4"/>
  <c r="L14" i="4"/>
  <c r="L27" i="4" s="1"/>
  <c r="H14" i="4"/>
  <c r="H27" i="4" s="1"/>
  <c r="J123" i="2"/>
  <c r="J188" i="2"/>
  <c r="J242" i="2"/>
  <c r="J54" i="2"/>
  <c r="J250" i="2"/>
  <c r="J205" i="2"/>
  <c r="J74" i="2"/>
  <c r="J272" i="2"/>
  <c r="J52" i="2"/>
  <c r="J206" i="2"/>
  <c r="J248" i="2"/>
  <c r="J199" i="2"/>
  <c r="J149" i="2"/>
  <c r="J100" i="2"/>
  <c r="J105" i="2"/>
  <c r="J144" i="2"/>
  <c r="J113" i="2"/>
  <c r="J90" i="2"/>
  <c r="J204" i="2"/>
  <c r="J252" i="2"/>
  <c r="J18" i="2"/>
  <c r="J266" i="2"/>
  <c r="J233" i="2"/>
  <c r="J38" i="2"/>
  <c r="J234" i="2"/>
  <c r="J47" i="2"/>
  <c r="J275" i="2"/>
  <c r="J264" i="2"/>
  <c r="J62" i="2"/>
  <c r="J110" i="2"/>
  <c r="J139" i="2"/>
  <c r="J89" i="2"/>
  <c r="J114" i="2"/>
  <c r="J23" i="2"/>
  <c r="J194" i="2"/>
  <c r="J271" i="2"/>
  <c r="J247" i="2"/>
  <c r="J13" i="2"/>
  <c r="J195" i="2"/>
  <c r="J251" i="2"/>
  <c r="J78" i="2"/>
  <c r="J173" i="2"/>
  <c r="J75" i="2"/>
  <c r="J117" i="2"/>
  <c r="J101" i="2"/>
  <c r="J106" i="2"/>
  <c r="J180" i="2"/>
  <c r="J253" i="2"/>
  <c r="J41" i="2"/>
  <c r="J43" i="2"/>
  <c r="J236" i="2"/>
  <c r="J277" i="2"/>
  <c r="J200" i="2"/>
  <c r="J55" i="2"/>
  <c r="J92" i="2"/>
  <c r="J91" i="2"/>
  <c r="J174" i="2"/>
  <c r="J86" i="2"/>
  <c r="J14" i="2"/>
  <c r="J262" i="2"/>
  <c r="J278" i="2"/>
  <c r="J191" i="2"/>
  <c r="J76" i="2"/>
  <c r="J192" i="2"/>
  <c r="J240" i="2"/>
  <c r="J17" i="2"/>
  <c r="J97" i="2"/>
  <c r="J202" i="2"/>
  <c r="J83" i="2"/>
  <c r="J141" i="2"/>
  <c r="J58" i="2"/>
  <c r="J20" i="2"/>
  <c r="J50" i="2"/>
  <c r="J203" i="2"/>
  <c r="J79" i="2"/>
  <c r="J193" i="2"/>
  <c r="J243" i="2"/>
  <c r="J19" i="2"/>
  <c r="J235" i="2"/>
  <c r="J87" i="2"/>
  <c r="J120" i="2"/>
  <c r="J249" i="2"/>
  <c r="J51" i="2"/>
  <c r="J150" i="2"/>
  <c r="J66" i="2"/>
  <c r="J44" i="2"/>
  <c r="J134" i="2"/>
  <c r="J237" i="2"/>
  <c r="J67" i="2"/>
  <c r="J108" i="2"/>
  <c r="J145" i="2"/>
  <c r="J68" i="2"/>
  <c r="J98" i="2"/>
  <c r="J171" i="2"/>
  <c r="J115" i="2"/>
  <c r="J73" i="2"/>
  <c r="J111" i="2"/>
  <c r="J269" i="2"/>
  <c r="J142" i="2"/>
  <c r="J261" i="2"/>
  <c r="J176" i="2"/>
  <c r="J96" i="2"/>
  <c r="J69" i="2"/>
  <c r="J57" i="2"/>
  <c r="J64" i="2"/>
  <c r="J135" i="2"/>
  <c r="J140" i="2"/>
  <c r="J133" i="2"/>
  <c r="J95" i="2"/>
  <c r="J94" i="2"/>
  <c r="J42" i="2"/>
  <c r="J84" i="2"/>
  <c r="J260" i="2"/>
  <c r="J59" i="2"/>
  <c r="J185" i="2"/>
  <c r="J63" i="2"/>
  <c r="J230" i="2"/>
  <c r="J172" i="2"/>
  <c r="J177" i="2"/>
  <c r="J46" i="2"/>
  <c r="J65" i="2"/>
  <c r="J201" i="2"/>
  <c r="J107" i="2"/>
  <c r="J148" i="2"/>
  <c r="J121" i="2"/>
  <c r="J99" i="2"/>
  <c r="J229" i="2"/>
  <c r="J228" i="2"/>
  <c r="E25" i="4"/>
  <c r="F27" i="4" l="1"/>
  <c r="Q14" i="4"/>
  <c r="M27" i="4"/>
  <c r="O27" i="4"/>
  <c r="E16" i="4"/>
  <c r="E17" i="4"/>
  <c r="E10" i="4"/>
  <c r="E20" i="4"/>
  <c r="E13" i="4"/>
  <c r="E11" i="4"/>
  <c r="D28" i="4"/>
  <c r="E22" i="4"/>
  <c r="E24" i="4"/>
  <c r="E15" i="4"/>
  <c r="E23" i="4"/>
  <c r="E18" i="4"/>
  <c r="E19" i="4"/>
  <c r="E12" i="4"/>
  <c r="E21" i="4"/>
  <c r="I27" i="4"/>
  <c r="K27" i="4"/>
  <c r="E14" i="4"/>
  <c r="E27" i="4" l="1"/>
  <c r="E28" i="4" s="1"/>
  <c r="F28" i="4"/>
  <c r="G27" i="4"/>
  <c r="G28" i="4" l="1"/>
  <c r="H28" i="4"/>
  <c r="J28" i="4" l="1"/>
  <c r="I28" i="4"/>
  <c r="K28" i="4" l="1"/>
  <c r="L28" i="4"/>
  <c r="M28" i="4" l="1"/>
  <c r="N28" i="4"/>
  <c r="O28" i="4" l="1"/>
</calcChain>
</file>

<file path=xl/sharedStrings.xml><?xml version="1.0" encoding="utf-8"?>
<sst xmlns="http://schemas.openxmlformats.org/spreadsheetml/2006/main" count="788" uniqueCount="455">
  <si>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</si>
  <si>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</si>
  <si>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</si>
  <si>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</si>
  <si>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</si>
  <si>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</si>
  <si>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</si>
  <si>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</si>
  <si>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</si>
  <si>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</si>
  <si>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</si>
  <si>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</si>
  <si>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</si>
  <si>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</si>
  <si>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</si>
  <si>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</si>
  <si>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</si>
  <si>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</si>
  <si>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</si>
  <si>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</si>
  <si>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</si>
  <si>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</si>
  <si>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</si>
  <si>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</si>
  <si>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</si>
  <si>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</si>
  <si>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</si>
  <si>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Mês 04</t>
  </si>
  <si>
    <t>Mês 05</t>
  </si>
  <si>
    <t>______________________________________________</t>
  </si>
  <si>
    <t>Secretaria Municipal de Planejamento - Porto União - SC</t>
  </si>
  <si>
    <t>1.1</t>
  </si>
  <si>
    <t>m²</t>
  </si>
  <si>
    <t>unid.</t>
  </si>
  <si>
    <t>m³</t>
  </si>
  <si>
    <t>m</t>
  </si>
  <si>
    <t>Lastro de brita 2, apiloado manualmente, espessura média 5cm</t>
  </si>
  <si>
    <t>Fornecimento e instalação tubo PVC soldável água fria DN 25mm - inclusive conexões</t>
  </si>
  <si>
    <t>% DO TOTAL</t>
  </si>
  <si>
    <t>SERVIÇOS PRELIMINARES</t>
  </si>
  <si>
    <t>Chapisco de aderência, traço 1:3 espessura 5mm, preparo em betoneira</t>
  </si>
  <si>
    <t>PREVENÇÃO CONTRA INCÊNDIO</t>
  </si>
  <si>
    <t>Extintor PQS 4kg 20 BC</t>
  </si>
  <si>
    <t>INSTALAÇÕES ELÉTRICAS</t>
  </si>
  <si>
    <t>9.0</t>
  </si>
  <si>
    <t>10.0</t>
  </si>
  <si>
    <t>11.0</t>
  </si>
  <si>
    <t>12.0</t>
  </si>
  <si>
    <t>UNID.</t>
  </si>
  <si>
    <t>Total item 1.0</t>
  </si>
  <si>
    <t>Caixa sifonada PVC 100x100x50mm com grelha redonda branca, fornecimento e instalação</t>
  </si>
  <si>
    <t>Fornecimento/instalação lona plástica preta, para impermeabilização, espessura 150 micras</t>
  </si>
  <si>
    <t>5.1</t>
  </si>
  <si>
    <t>Total item 2.0</t>
  </si>
  <si>
    <t>ALVENARIA</t>
  </si>
  <si>
    <t>Total item 3.0</t>
  </si>
  <si>
    <t>COBERTURA</t>
  </si>
  <si>
    <t>SERVIÇOS COMPLEMENTARES</t>
  </si>
  <si>
    <t>Placa de inauguração em bronze nas medidas 0,40x0,60m</t>
  </si>
  <si>
    <t>Limpeza final da obra</t>
  </si>
  <si>
    <t>INSTALAÇÕES DE ESGOTO</t>
  </si>
  <si>
    <t>Tubo PVC, esgoto predial, DN 40 mm, fornecido e instalado em ramal de esgoto sanitário, inclusive conexões</t>
  </si>
  <si>
    <t>Tubo PVC, esgoto predial, DN 50 mm, fornecido e instalado em ramal de esgoto sanitário, inclusive conexões</t>
  </si>
  <si>
    <t>Tubo PVC, esgoto predial, DN 100 mm, fornecido e instalado em ramal de esgoto sanitário, inclusive conexões</t>
  </si>
  <si>
    <t>12.3</t>
  </si>
  <si>
    <t>PREÇO UNITÁRIO</t>
  </si>
  <si>
    <t>Tábua de madeira aparelhada 2,5x25cm, maçaranduba, angelim ou equivalente, para apoio da caixa d'água</t>
  </si>
  <si>
    <t>INSTALAÇÕES HIDRÁULICAS</t>
  </si>
  <si>
    <t>PLANILHA DE ORÇAMENTO</t>
  </si>
  <si>
    <t>36796-I</t>
  </si>
  <si>
    <t>Calha em chapa de aço galvanizado número 24, desenvolvimento de 50cm, incluso transporte vertical</t>
  </si>
  <si>
    <t>ÁREA EXTERNA</t>
  </si>
  <si>
    <t>COTAÇÃO</t>
  </si>
  <si>
    <t>REFORMA E AMPLIAÇÃO DO NÚCLEO DE EDUCAÇÃO INFANTIL TREM DA ALEGRIA</t>
  </si>
  <si>
    <t>DEMOLIÇÕES GERAIS</t>
  </si>
  <si>
    <t>4813-I</t>
  </si>
  <si>
    <t>PREÇO UNIT +BDI 29,07%</t>
  </si>
  <si>
    <t>5.1.1</t>
  </si>
  <si>
    <t>5.1.2</t>
  </si>
  <si>
    <t>Pisos</t>
  </si>
  <si>
    <t>Soleira em granito, largura 15 cm, espessura 2,0 cm, na cor cinza andorinha</t>
  </si>
  <si>
    <t>5.1.3</t>
  </si>
  <si>
    <t>Paredes</t>
  </si>
  <si>
    <t>5.1.4</t>
  </si>
  <si>
    <t>Esquadrias</t>
  </si>
  <si>
    <t>Emboço em argamassa traço 1:2:8, preparo mecânico com betoneira 400L, aplicado manualmente, espessura de 20 mm, com execução de taliscas</t>
  </si>
  <si>
    <t>h</t>
  </si>
  <si>
    <t>Peitoril em granito, largura 15 cm, espessura 2,0 cm, na cor cinza andorinha</t>
  </si>
  <si>
    <t>Forros</t>
  </si>
  <si>
    <t>5.1.5</t>
  </si>
  <si>
    <t>Revestimento cerâmico para paredes internas e  com placas de dimensões 33x45cm na cor branca para paredes de piso a teto, incluso 10% para recortes, incluindo rejuntamento</t>
  </si>
  <si>
    <t>Louças, metais e acessórios</t>
  </si>
  <si>
    <t>Rodapé cerâmico nas dimensões 7x45cm, padrão médio, assentado com argamassa colante, incluso rejunte, cor bege claro</t>
  </si>
  <si>
    <t>Piso de concreto moldado in loco, usinado, acabamento convencional, não armado, espessura 5 cm</t>
  </si>
  <si>
    <t>Alvenaria  de vedação de blocos cerâmicos furados na horizontal de 9x14x19cm (espessura 9cm), argamassa de assentamento com preparo manual, junta 1cm, para base dos lavatórios</t>
  </si>
  <si>
    <t>Torneira cromada de mesa para lavatório temporizada pressão</t>
  </si>
  <si>
    <t>Cuba de embutir oval em louça branca, 35x50 cm ou equivalente, incluso válvula em metal cromado e sifão flexível em PVC, fornecimento e instalação</t>
  </si>
  <si>
    <t>Granito para bancada do lavatório, incluindo rodapia e saia, granito na cor andorinha, espessura 2,5 cm, conforme dimensões de projeto (previsto saia de 10 cm e rodapia de 10 cm)</t>
  </si>
  <si>
    <t>Rufo tipo pingadeira sobre platibanda, em chapa de aço galvanizado número 24, incluso transporte vertical</t>
  </si>
  <si>
    <t>13.0</t>
  </si>
  <si>
    <t>14.0</t>
  </si>
  <si>
    <t>15.0</t>
  </si>
  <si>
    <t>14.1</t>
  </si>
  <si>
    <t>Aterro manual para ambientes internos, compactação mecanizada, espessura média de 15cm</t>
  </si>
  <si>
    <t>Total item 15.0</t>
  </si>
  <si>
    <t>FACHADAS</t>
  </si>
  <si>
    <t>6.1</t>
  </si>
  <si>
    <t>6.2</t>
  </si>
  <si>
    <t>Chapisco de aderência, traço 1:3 espessura 5mm, preparo em betoneira (toda a área de ampliação)</t>
  </si>
  <si>
    <t>Emboço em argamassa traço 1:2:8, preparo mecânico com betoneira 400L, aplicado manualmente, espessura de 20 mm, com execução de taliscas (toda a área de ampliação)</t>
  </si>
  <si>
    <t>Aplicação de fundo selador acrílico em paredes, uma demão (toda a fachada externa)</t>
  </si>
  <si>
    <t>Aplicação manual de textura acrílica em paredes externas (toda a fachada externa)</t>
  </si>
  <si>
    <t>Tubo PVC, esgoto predial, DN 75 mm, fornecido e instalado em ramal de esgoto sanitário, inclusive conexões</t>
  </si>
  <si>
    <t>11.1</t>
  </si>
  <si>
    <t>11.2</t>
  </si>
  <si>
    <t>TUBULAÇÕES (INCLUINDO FOSSA E FILTRO)</t>
  </si>
  <si>
    <t>2.1</t>
  </si>
  <si>
    <t>2.2</t>
  </si>
  <si>
    <t>7.4</t>
  </si>
  <si>
    <t>2.3</t>
  </si>
  <si>
    <t>ESTRUTURA EM CONCRETO DA ÁREA A CONSTRUIR/RECONSTRUIR</t>
  </si>
  <si>
    <t>3.1.1</t>
  </si>
  <si>
    <t>3.1.2</t>
  </si>
  <si>
    <t>3.1.3</t>
  </si>
  <si>
    <t>3.1.4</t>
  </si>
  <si>
    <t>3.1.5</t>
  </si>
  <si>
    <t>3.1.6</t>
  </si>
  <si>
    <t>3.1.7</t>
  </si>
  <si>
    <t>4.1</t>
  </si>
  <si>
    <t>4.2</t>
  </si>
  <si>
    <t>Total item 4.0</t>
  </si>
  <si>
    <t>7.1</t>
  </si>
  <si>
    <t>5.16.1.6</t>
  </si>
  <si>
    <t>6.1.1</t>
  </si>
  <si>
    <t>6.1.2</t>
  </si>
  <si>
    <t>6.1.3</t>
  </si>
  <si>
    <t>6.1.4</t>
  </si>
  <si>
    <t>6.1.5</t>
  </si>
  <si>
    <t>6.1.6</t>
  </si>
  <si>
    <t>6.2.2</t>
  </si>
  <si>
    <t>6.2.3</t>
  </si>
  <si>
    <t>6.2.4</t>
  </si>
  <si>
    <t>7.2</t>
  </si>
  <si>
    <t>7.3</t>
  </si>
  <si>
    <t>7.5</t>
  </si>
  <si>
    <t>8.1</t>
  </si>
  <si>
    <t>8.1.1</t>
  </si>
  <si>
    <t>8.1.2</t>
  </si>
  <si>
    <t>8.1.3</t>
  </si>
  <si>
    <t>8.1.4</t>
  </si>
  <si>
    <t>8.1.5</t>
  </si>
  <si>
    <t>8.2</t>
  </si>
  <si>
    <t>8.2.2</t>
  </si>
  <si>
    <t>8.2.3</t>
  </si>
  <si>
    <t>8.2.4</t>
  </si>
  <si>
    <t>11.1.3</t>
  </si>
  <si>
    <t>11.1.4</t>
  </si>
  <si>
    <t>11.1.5</t>
  </si>
  <si>
    <t>9.1</t>
  </si>
  <si>
    <t>9.2</t>
  </si>
  <si>
    <t>9.3</t>
  </si>
  <si>
    <t>15.1</t>
  </si>
  <si>
    <t>Viga de madeira aparelhada, 6x12 cm, em maçaranduba, angelim ou equivalente, para suporte da caixa d'água</t>
  </si>
  <si>
    <t>Telhamento com telha ondulada de fibrocimento e= 6 mm, com recobrimento lateral de 1 1/4 de onda, para telhado de até 2 águas, incluso içamento</t>
  </si>
  <si>
    <t>Manta aluminizada para subcobertura, revestida em alumínio nas duas superfícies, espessura 2 mm, incluso transporte vertical</t>
  </si>
  <si>
    <t>Papeleira de parede em metal cromado sem tampa, incluso fixação</t>
  </si>
  <si>
    <t>Saboneteira plástica tipo dispenser para sabonete líquido com reservatório de 800 a 1500 ml</t>
  </si>
  <si>
    <t>Toalheiro plástico tipo dispenser para papel toalha interfolhado</t>
  </si>
  <si>
    <t>Revestimento cerâmico para piso com placas tipo esmaltada extra de dimensões 45x45 cm, PEI 4 ou superior, aplicada com argamassa colante, na cor bege claro, incluindo rejuntamento</t>
  </si>
  <si>
    <t>Adesivo de sinalização de risco de choque a ser colocado no quadro de energia elétrica, dimensão de 21x29,7 cm, conforme PPCI</t>
  </si>
  <si>
    <t>COMP. 04</t>
  </si>
  <si>
    <t>COMP. 05</t>
  </si>
  <si>
    <t>COMP. 06</t>
  </si>
  <si>
    <t>Fabricação e instalação de meia tesoura em aço, vão de 5 metros, para telha de fibrocimento, incluso içamento</t>
  </si>
  <si>
    <t>Trama de aço composta por terças para telhados de até 2 águas para telha de fibrocimento, incluso transporte vertical</t>
  </si>
  <si>
    <t>BDI</t>
  </si>
  <si>
    <t>Locação convencional de obra, através de gabarito de tábuas corridas pontaletadas a cada 2,00m</t>
  </si>
  <si>
    <t>Escavação manual para blocos de fundação e vigas baldrames</t>
  </si>
  <si>
    <t xml:space="preserve">86932
</t>
  </si>
  <si>
    <t>Vaso sanitário sifonado com caixa acoplada, em louça branca, padrão médio, incluso engate flexível em metal cromado, 1/2x40cm, fornecimento e instalação</t>
  </si>
  <si>
    <t>100868</t>
  </si>
  <si>
    <t>100871</t>
  </si>
  <si>
    <t>100874</t>
  </si>
  <si>
    <t>VESTIÁRIOS 1 E 2</t>
  </si>
  <si>
    <t>Barra de apoio reta, em aço inox polido, comprimento de 80cm, fixada na parede. Fornecimento e instalação</t>
  </si>
  <si>
    <t>Barra de apoio reta, em aço inox polido, comprimento de 70cm, fixada na parede. Fornecimento e instalação</t>
  </si>
  <si>
    <t>Puxador para PDC fixado na porta. Fornecimento e instalação</t>
  </si>
  <si>
    <t>Barra de apoio reta, em aço inox polido, comprimento de 40cm, fixada na parede. Fornecimento e instalação</t>
  </si>
  <si>
    <t xml:space="preserve">COMP. 03 </t>
  </si>
  <si>
    <t>5.1.6</t>
  </si>
  <si>
    <t>5.2</t>
  </si>
  <si>
    <t>5.2.2</t>
  </si>
  <si>
    <t>5.2.3</t>
  </si>
  <si>
    <t>5.2.4</t>
  </si>
  <si>
    <t>5.3</t>
  </si>
  <si>
    <t>5.3.1</t>
  </si>
  <si>
    <t>5.3.2</t>
  </si>
  <si>
    <t>5.4</t>
  </si>
  <si>
    <t>5.4.1</t>
  </si>
  <si>
    <t>5.4.2</t>
  </si>
  <si>
    <t>5.4.3</t>
  </si>
  <si>
    <t>5.5</t>
  </si>
  <si>
    <t>5.5.1</t>
  </si>
  <si>
    <t>5.5.2</t>
  </si>
  <si>
    <t>6.3</t>
  </si>
  <si>
    <t>6.3.1</t>
  </si>
  <si>
    <t>6.3.2</t>
  </si>
  <si>
    <t>6.4</t>
  </si>
  <si>
    <t>6.4.1</t>
  </si>
  <si>
    <t>6.4.2</t>
  </si>
  <si>
    <t>6.4.3</t>
  </si>
  <si>
    <t>6.5</t>
  </si>
  <si>
    <t>6.5.1</t>
  </si>
  <si>
    <t>6.5.2</t>
  </si>
  <si>
    <t>7.1.1</t>
  </si>
  <si>
    <t>7.1.2</t>
  </si>
  <si>
    <t>7.1.3</t>
  </si>
  <si>
    <t>7.1.4</t>
  </si>
  <si>
    <t>7.1.5</t>
  </si>
  <si>
    <t>7.1.6</t>
  </si>
  <si>
    <t>7.2.2</t>
  </si>
  <si>
    <t>7.2.3</t>
  </si>
  <si>
    <t>7.2.4</t>
  </si>
  <si>
    <t>7.3.1</t>
  </si>
  <si>
    <t>7.3.2</t>
  </si>
  <si>
    <t>7.4.1</t>
  </si>
  <si>
    <t>7.4.2</t>
  </si>
  <si>
    <t>7.4.3</t>
  </si>
  <si>
    <t>7.5.1</t>
  </si>
  <si>
    <t>7.5.2</t>
  </si>
  <si>
    <t>7.5.3</t>
  </si>
  <si>
    <t>7.5.4</t>
  </si>
  <si>
    <t>7.5.6</t>
  </si>
  <si>
    <t>7.5.5</t>
  </si>
  <si>
    <t>7.5.7</t>
  </si>
  <si>
    <t>7.5.8</t>
  </si>
  <si>
    <t>7.5.9</t>
  </si>
  <si>
    <t>7.5.10</t>
  </si>
  <si>
    <t>7.5.11</t>
  </si>
  <si>
    <t>8.1.6</t>
  </si>
  <si>
    <t>8.3</t>
  </si>
  <si>
    <t>8.3.1</t>
  </si>
  <si>
    <t>8.3.2</t>
  </si>
  <si>
    <t>8.4</t>
  </si>
  <si>
    <t>8.4.1</t>
  </si>
  <si>
    <t>8.4.2</t>
  </si>
  <si>
    <t>8.4.3</t>
  </si>
  <si>
    <t>8.5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</si>
  <si>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</si>
  <si>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</si>
  <si>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</si>
  <si>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</si>
  <si>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</si>
  <si>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</si>
  <si>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</si>
  <si>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</si>
  <si>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9.1.1</t>
  </si>
  <si>
    <t>9.1.2</t>
  </si>
  <si>
    <t>9.1.3</t>
  </si>
  <si>
    <t>9.1.4</t>
  </si>
  <si>
    <t>9.1.5</t>
  </si>
  <si>
    <t>9.1.6</t>
  </si>
  <si>
    <t>9.2.2</t>
  </si>
  <si>
    <t>9.2.3</t>
  </si>
  <si>
    <t>9.3.1</t>
  </si>
  <si>
    <t>9.3.2</t>
  </si>
  <si>
    <t>Total item 5</t>
  </si>
  <si>
    <t>Total item 6</t>
  </si>
  <si>
    <t>Total item 7</t>
  </si>
  <si>
    <t>Total item 9</t>
  </si>
  <si>
    <t>HALL/CIRCULAÇÃO</t>
  </si>
  <si>
    <t>Pintura para paredes em tinta látex acrílica fosca 1ª linha, duas demãos, na cor cinza claro (toda a fachada externa)</t>
  </si>
  <si>
    <t>Total item 11</t>
  </si>
  <si>
    <t>Total item 10</t>
  </si>
  <si>
    <t xml:space="preserve"> REVESTIMENTOS DE FACHADAS</t>
  </si>
  <si>
    <t>ESTACA ESCAVADA MECANICAMENTE, SEM FLUIDO ESTABILIZANTE, COM 25CM DE DIÂMETRO, CONCRETO LANÇADO POR CAMINHÃO BETONEIRA (EXCLUSIVE MOBILIZAÇÃO E DESMOBILIZAÇÃO). AF_01/2020</t>
  </si>
  <si>
    <t xml:space="preserve">ESTACA ESCAVADA MECANICAMENTE, SEM FLUIDO ESTABILIZANTE, COM 25CM DE DIÂMETRO, CONCRETO LANÇADO POR CAMINHÃO BETONEIRA </t>
  </si>
  <si>
    <t>Bloco em concreto armado  fck 25 mpa conforme projeto</t>
  </si>
  <si>
    <t>Viga Baldrame em concreto armado e concreto armado fck 25 mpa</t>
  </si>
  <si>
    <t xml:space="preserve">Viga cinta em concreto armado  concreto armado fck 25 mpa </t>
  </si>
  <si>
    <t xml:space="preserve">Viga platibanda em concreto armado  concreto armado fck 25 mpa </t>
  </si>
  <si>
    <t xml:space="preserve">Pilares em concreto armado fck 25 mpa </t>
  </si>
  <si>
    <t>3.1.8</t>
  </si>
  <si>
    <t>m2</t>
  </si>
  <si>
    <t>DEMOLIÇÃO DE ALVENARIA DE BLOCO FURADO, DE FORMA MANUAL, SEM REAPROVEITAMENTO. AF_12/2017</t>
  </si>
  <si>
    <t>CARGA, MANOBRA E DESCARGA DE ENTULHO EM CAMINHÃO BASCULANTE 6 M³ - CARGA COM ESCAVADEIRA HIDRÁULICA  (CAÇAMBA DE 0,80 M³ / 111 HP) E DESCARGA LIVRE (UNIDADE: M3). AF_07/2020</t>
  </si>
  <si>
    <t>m3</t>
  </si>
  <si>
    <t>TRANSPORTE COM CAMINHÃO BASCULANTE DE 6 M³, EM VIA URBANA PAVIMENTADA, DMT ATÉ 30 KM (UNIDADE: TXKM). AF_07/2020</t>
  </si>
  <si>
    <t>tkm</t>
  </si>
  <si>
    <t>88247+88264</t>
  </si>
  <si>
    <t>Composição</t>
  </si>
  <si>
    <t>93143+</t>
  </si>
  <si>
    <t>Entrada de energia elétrica 100A bisfásica com saída área ligando no pontalete existente</t>
  </si>
  <si>
    <t>Unidade</t>
  </si>
  <si>
    <t>QUADRO DE DISTRIBUIÇÃO DE ENERGIA EM CHAPA DE AÇO GALVANIZADO, DE SOBREPOR, COM BARRAMENTO TRIFÁSICO, PARA 18 DISJUNTORES DIN 100A - FORNECIMENTO E INSTALAÇÃO. AF_10/2020 - substituição do quadro existente na iluminação</t>
  </si>
  <si>
    <t>DISJUNTOR BIPOLAR TIPO DIN, CORRENTE NOMINAL DE 10 A 50 A - FORNECIMENTO E INSTALAÇÃO. AF_10/2020 - SUBSTITUIÇÃO DOS DISJUNTORES DA ILUMINAÇÃO</t>
  </si>
  <si>
    <t>Manutenção do sistema de iluminação da quadra, revisão das ligações, verfificaçãod e fios ligação de pontos, ligação de luminária do local, revisão das instaladas, revisão do quadro ligação entre a entrada nova de energia e o pontalete existente, desmotnagem de fios e edemais serviços da fiação existente</t>
  </si>
  <si>
    <t>Quadro de distribuição em pvc de pvc de embutir, com barramento terra/neutro, para 16 disjuntores</t>
  </si>
  <si>
    <t>DISJUNTOR BIPOLAR TIPO DIN, CORRENTE NOMINAL DE 10 A 50 A - FORNECIMENTO E INSTALAÇÃO. AF_10/2020</t>
  </si>
  <si>
    <t xml:space="preserve">CABO DE COBRE, FLEXIVEL, CLASSE 4 OU 5, ISOLACAO EM PVC/A, ANTICHAMA BWF-B, COBERTURA PVC-ST1, ANTICHAMA BWF-B, 1 CONDUTOR, 0,6/1 KV, SECAO NOMINAL 16 MM2 - ligação entre quadros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</si>
  <si>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ELETRODUTO PVC FLEXIVEL CORRUGADO, COR AMARELA, DE 32 MM - ligação entre quadros</t>
  </si>
  <si>
    <t>Caixa de passagem octogonal para pontos de forro, demais peças estão inclusas nos pontos de utililização</t>
  </si>
  <si>
    <t>unidade</t>
  </si>
  <si>
    <t>Conjunto de eletrocalha 50mm perfurada com instalação e suportes + tampa de aço zincado de encaixe + incluso acessórios e junções</t>
  </si>
  <si>
    <t>PONTO DE ILUMINAÇÃO RESIDENCIAL INCLUINDO INTERRUPTOR SIMPLES, CAIXA ELÉTRICA, ELETRODUTO, CABO, RASGO, QUEBRA E CHUMBAMENTO (EXCLUINDO LUMINÁRIA E LÂMPADA). AF_01/2016 SALAS E VARANDA</t>
  </si>
  <si>
    <t>LUMINÁRIA TIPO CALHA, DE SOBREPOR,TIPO TUBULAR LED, FORNECIMENTO E INSTALAÇÃO. AF_02/2020 - superior - 40w 6500 k 120 cm</t>
  </si>
  <si>
    <t>LUMINÁRIA TIPO SPOT, DE SOBREPOR, COM 1 LÂMPADA LED DE 15 W, SEM REATOR - FORNECIMENTO E INSTALAÇÃO. AF_02/2020</t>
  </si>
  <si>
    <t xml:space="preserve">LUMINARIA DE EMERGENCIA 30 LEDS, POTENCIA 2 W, BATERIA DE LITIO, AUTONOMIA DE 6 HORAS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</si>
  <si>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LUMINARIA DE EMERGENCIA TIPO FAROLETE 1200 lumens BATERIA DE LITIO, AUTONOMIA DE 6 HORAS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</si>
  <si>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PONTO DE TOMADA RESIDENCIAL INCLUINDO TOMADA (2 MÓDULOS) 10A/250V, CAIXA ELÉTRICA, ELETRODUTO, CABO, RASGO, QUEBRA E CHUMBAMENTO. AF_01/2016</t>
  </si>
  <si>
    <t xml:space="preserve">PONTO DE TOMADA RESIDENCIAL INCLUINDO TOMADA 10A/250V, CAIXA ELÉTRICA, ELETRODUTO, CABO, RASGO, QUEBRA E CHUMBAMENTO. AF_01/2016 - incluindo pontos de ventilador e tomadas </t>
  </si>
  <si>
    <t>PONTO DE TOMADA RESIDENCIAL INCLUINDO PLACA COM FURO, E TERMINAL DE PORCELA, CAIXA ELÉTRICA, ELETRODUTO, CABO, RASGO, QUEBRA E CHUMBAMENTO. AF_01/2016 - CHUVEIRO</t>
  </si>
  <si>
    <t>PONTO DE TOMADA RESIDENCIAL INCLUINDO TOMADA 20A/250V, CAIXA ELÉTRICA, ELETRODUTO, CABO, RASGO, QUEBRA E CHUMBAMENTO. AF_01/2016 2 módulos</t>
  </si>
  <si>
    <t xml:space="preserve">CHUVEIRO COMUM EM PLASTICO BRANCO, COM CANO, 3 TEMPERATURAS, 5500 W (110/220 V), FORNECIMENTO E INSTALAÇÃO. AF_01/2020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</si>
  <si>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BANHEIRO MASCULINO</t>
  </si>
  <si>
    <t>FORRO DE PVC, LISO, PARA AMBIENTES COMERCIAIS, INCLUSIVE ESTRUTURA DE FIXAÇÃO. AF_05/2017_P</t>
  </si>
  <si>
    <t xml:space="preserve">RODAFORRO EM PVC, PARA FORRO DE PVC, COMPRIMENTO 6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</si>
  <si>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JANELA DE ALUMÍNIO TIPO MAXIM-AR, COM VIDROS, BATENTE E FERRAGENS. EXCLUSIVE ALIZAR, ACABAMENTO E CONTRAMARCO. FORNECIMENTO E INSTALAÇÃO. AF_12/2019</t>
  </si>
  <si>
    <t>Espelho cristal espessura 4 mm, com moldura em alumínio e compensado 6mm plastificado colado</t>
  </si>
  <si>
    <t>6.2.1</t>
  </si>
  <si>
    <t>5.4.4</t>
  </si>
  <si>
    <t>5.5.3</t>
  </si>
  <si>
    <t>5.5.4</t>
  </si>
  <si>
    <t>5.5.5</t>
  </si>
  <si>
    <t>5.5.6</t>
  </si>
  <si>
    <t>5.5.7</t>
  </si>
  <si>
    <t>5.5.8</t>
  </si>
  <si>
    <t>6.4.4</t>
  </si>
  <si>
    <t>6.5.3</t>
  </si>
  <si>
    <t>6.5.4</t>
  </si>
  <si>
    <t>6.5.5</t>
  </si>
  <si>
    <t>6.5.6</t>
  </si>
  <si>
    <t>6.5.7</t>
  </si>
  <si>
    <t>6.5.8</t>
  </si>
  <si>
    <t>7.4.4</t>
  </si>
  <si>
    <t>BANHEIROS PCD</t>
  </si>
  <si>
    <t xml:space="preserve">LAVATORIO DE LOUCA COLORIDA, SUSPENSO (SEM COLUNA), DIMENSOES *40 X 30* CM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</si>
  <si>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10429
</t>
  </si>
  <si>
    <t>8.1.7</t>
  </si>
  <si>
    <t>8.4.4</t>
  </si>
  <si>
    <t>7.1.7</t>
  </si>
  <si>
    <t>9.1.7</t>
  </si>
  <si>
    <t>Tubo PVC, água pluvial, DN 100mm, fornecido e instalado em condutores verticais de águas pluviais - tubos sobre o forro e descendo no passeio</t>
  </si>
  <si>
    <t>Placa indicativa de saída, fotolumine indicativa scente, nas dimensões 25x16cm, conforme padrão CBMSC, fotoluminescente</t>
  </si>
  <si>
    <t>Placa indicativa de saída, fotoluminescente, nas dimensões 50x32cm, conforme padrão CBMSC, fotoluminescente indicativa</t>
  </si>
  <si>
    <t>Placa de saída de emergência indicativa com seta e pictograma, fotoluminescente, nas dimensões 25x16cm, conforme padrão CBMSC, fotoluminescente sentido</t>
  </si>
  <si>
    <t>Placa de controle de publico 20x40 cm</t>
  </si>
  <si>
    <t>Alvenaria  de vedação de blocos cerâmicos furados na horizontal de 14x9x19cm (espessura 14cm, bloco deitado), argamassa de assentamento com preparo manual, junta 1cm (para paredes) - alvenaria das platibandas</t>
  </si>
  <si>
    <t>Tela metálica exagonal em arame galvanizado conforme padrão existente e suportes em estrutura de aço galvanizado</t>
  </si>
  <si>
    <t>Aterro manual paracalãda externa</t>
  </si>
  <si>
    <t>Execução de passeio (calçada) em concreto usinado, acabamento alisado, espessura 6cm, não armado - calçada externa 1 metro de largura por 7 cm de espessura</t>
  </si>
  <si>
    <t>Placa de obra em chapa galvanizada adesivada 2,00x1,25 - padrão será fornecido pela prefeitura</t>
  </si>
  <si>
    <t>Calçadas externas</t>
  </si>
  <si>
    <t>AMPLIAÇÃO DA QUADRA POLIESPORTIVA DO LEGRU - NUCLEO EDUCACIONAL DO LEGRU</t>
  </si>
  <si>
    <t>ESTRADA GERAL DO LEGRU - PORTO UNIÃO - SC</t>
  </si>
  <si>
    <t>Ampliação de 193,80 m² - Construção dos banheiros e vestiários  e instalação dos sistemas preventivos contra incêndio da quadra</t>
  </si>
  <si>
    <t>JULHO DE 2021</t>
  </si>
  <si>
    <t>Caixa d'água em polietileno, 500 litros, com acessórios</t>
  </si>
  <si>
    <t>Tubo PVC, esgoto predial, DN 200 mm, fornecido e instalado em ramal de esgoto sanitário, inclusive conexões</t>
  </si>
  <si>
    <t>FILTRO ANAERÓBIO CIRCULAR, EM CONCRETO PRÉ-MOLDADO, DIÂMETRO INTERNO = 1,10 M, ALTURA INTERNA = 1,50 M, VOLUME ÚTIL: 1140,4 L</t>
  </si>
  <si>
    <t xml:space="preserve">TANQUE SÉPTICO CIRCULAR, EM CONCRETO PRÉ-MOLDADO, DIÂMETRO INTERNO = 1,10 M, ALTURA INTERNA = 2,50 M, VOLUME ÚTIL: 2138,2 L </t>
  </si>
  <si>
    <t>composição</t>
  </si>
  <si>
    <t>Caixa de inspeção circular em alvenaria de tijolos cerâmicos maciços, dimensões internas 0,3m, altura interna 0,5 m</t>
  </si>
  <si>
    <t>REGISTRO DE PRESSÃO BRUTO, LATÃO, ROSCÁVEL, 1/2", COM ACABAMENTO E CANOPLA CROMADOS. FORNECIDO E INSTALADO EM RAMAL DE ÁGUA. AF_12/2014</t>
  </si>
  <si>
    <t>REGISTRO DE GAVETA BRUTO, LATÃO, ROSCÁVEL, 1, COM ACABAMENTO E CANOPLA CROMADOS, INSTALADO EM RESERVAÇÃO DE ÁGUA DE EDIFICAÇÃO QUE POSSUA RESERVATÓRIO DE FIBRA/FIBROCIMENTO  FORNECIMENTO E INSTALAÇÃO. AF_06/2016</t>
  </si>
  <si>
    <t>REGISTRO DE GAVETA BRUTO, LATÃO, ROSCÁVEL, 1 1/2, COM ACABAMENTO E CANOPLA CROMADOS, INSTALADO EM RESERVAÇÃO DE ÁGUA DE EDIFICAÇÃO QUE POSSUA RESERVATÓRIO DE FIBRA/FIBROCIMENTO  FORNECIMENTO E INSTALAÇÃO. AF_06/2016</t>
  </si>
  <si>
    <t>REGISTRO DE GAVETA BRUTO, LATÃO, ROSCÁVEL, 3/4, COM ACABAMENTO E CANOPLA CROMADOS, INSTALADO EM RESERVAÇÃO DE ÁGUA DE EDIFICAÇÃO QUE POSSUA RESERVATÓRIO DE FIBRA/FIBROCIMENTO  FORNECIMENTO E INSTALAÇÃO. AF_06/2016</t>
  </si>
  <si>
    <t>Fornecimento e instalação tubo PVC soldável água fria DN 50mm - inclusive conexões</t>
  </si>
  <si>
    <t>Fornecimento e instalação tubo PVC soldável água fria DN 32mm - inclusive conexões</t>
  </si>
  <si>
    <t xml:space="preserve">Alvenaria  de vedação de blocos cerâmicos furados na horizontal de 14x9x19cm (espessura 14cm, bloco deitado), argamassa de assentamento com preparo manual, junta 1cm (para paredes) </t>
  </si>
  <si>
    <t>Impermeabilização de superfície (vigas de baldrame: ambos os lados e parte superior 0,30+0,30+0,15) com emulsão asfáltica em 2 demãos</t>
  </si>
  <si>
    <t>3.1.9</t>
  </si>
  <si>
    <t>Total item 8</t>
  </si>
  <si>
    <t>10.1</t>
  </si>
  <si>
    <t>10.1.1</t>
  </si>
  <si>
    <t>10.1.2</t>
  </si>
  <si>
    <t>10.1.3</t>
  </si>
  <si>
    <t>10.1.4</t>
  </si>
  <si>
    <t>10.1.5</t>
  </si>
  <si>
    <t>11.3</t>
  </si>
  <si>
    <t>11.4</t>
  </si>
  <si>
    <t>11.5</t>
  </si>
  <si>
    <t>11.6</t>
  </si>
  <si>
    <t>11.7</t>
  </si>
  <si>
    <t>12.1</t>
  </si>
  <si>
    <t>12.2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</si>
  <si>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</si>
  <si>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</si>
  <si>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</si>
  <si>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</si>
  <si>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</si>
  <si>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</si>
  <si>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</si>
  <si>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</si>
  <si>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</si>
  <si>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</si>
  <si>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</si>
  <si>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</si>
  <si>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</si>
  <si>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</si>
  <si>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</si>
  <si>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</si>
  <si>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</si>
  <si>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Total item12</t>
  </si>
  <si>
    <t>Total item 12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</si>
  <si>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</si>
  <si>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</si>
  <si>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</si>
  <si>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</si>
  <si>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</si>
  <si>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</si>
  <si>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</si>
  <si>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</si>
  <si>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</si>
  <si>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</si>
  <si>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Total item 13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</si>
  <si>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</si>
  <si>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</si>
  <si>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</si>
  <si>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</si>
  <si>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</si>
  <si>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</si>
  <si>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</si>
  <si>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</si>
  <si>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</si>
  <si>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Subtotal item 14</t>
  </si>
  <si>
    <t>15.1.1</t>
  </si>
  <si>
    <t>15.1.2</t>
  </si>
  <si>
    <t>15.1.3</t>
  </si>
  <si>
    <t>Subtotal item 15</t>
  </si>
  <si>
    <t>16.0</t>
  </si>
  <si>
    <t>16.1</t>
  </si>
  <si>
    <t>16.2</t>
  </si>
  <si>
    <t>16.3</t>
  </si>
  <si>
    <t>16.4</t>
  </si>
  <si>
    <t>16.5</t>
  </si>
  <si>
    <t>16.6</t>
  </si>
  <si>
    <t>Total item 16.0</t>
  </si>
  <si>
    <t>17.1</t>
  </si>
  <si>
    <t>17.2</t>
  </si>
  <si>
    <t>17.3</t>
  </si>
  <si>
    <t>Total item 17.0</t>
  </si>
  <si>
    <t>CUSTO TOTAL DA OBRA COM BDI DE 26,15%</t>
  </si>
  <si>
    <t>BANHEIRO FEMININO</t>
  </si>
  <si>
    <t>17.0</t>
  </si>
  <si>
    <t>CRONOGRAMA FÍSICO FINANCEIRO</t>
  </si>
  <si>
    <t>P02 em alumínio tipo veneziana, de abrir, nas dimensões de 0,80x2,10m, cor branca, 1 unidade</t>
  </si>
  <si>
    <t>P03 em alumínio tipo veneziana, de abrir, nas dimensões de 0,70x2,10m, cor branca, 2 unidades</t>
  </si>
  <si>
    <t>P01 em alumínio tipo veneziana, de abrir, nas dimensões de 1,00x2,10m, cor branca, 2 unidades</t>
  </si>
  <si>
    <t>P02 em alumínio tipo veneziana, de abrir, nas dimensões de 0,80x2,10m, cor branca, 2 unidades</t>
  </si>
  <si>
    <t>P03 em alumínio tipo veneziana, de abrir, nas dimensões de 0,70x2,10m, cor branca, 8 unidades</t>
  </si>
  <si>
    <t xml:space="preserve">Vinícius André Makiak </t>
  </si>
  <si>
    <t>Engenheiro Civil - CREA/SC 119380-1</t>
  </si>
  <si>
    <t>isso</t>
  </si>
  <si>
    <t>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</si>
</sst>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);[Red]#,##0.00;"/>
    <numFmt numFmtId="165" formatCode="#,##0.00_);[Red]\(#,##0.00\);"/>
    <numFmt numFmtId="166" formatCode="0.000%"/>
    <numFmt numFmtId="167" formatCode="#,##0.0000_);[Red]\(#,##0.0000\);"/>
    <numFmt numFmtId="168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9"/>
      <color rgb="FF0070C0"/>
      <name val="Arial"/>
      <family val="2"/>
    </font>
    <font>
      <sz val="8"/>
      <name val="Calibri"/>
      <family val="2"/>
    </font>
    <font>
      <b/>
      <sz val="5"/>
      <name val="Arial"/>
      <family val="2"/>
    </font>
    <font>
      <b/>
      <i/>
      <sz val="11"/>
      <name val="Arial"/>
      <family val="2"/>
    </font>
    <font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4" fillId="0" borderId="0" applyFont="0" applyFill="0" applyBorder="0" applyAlignment="0" applyProtection="0"/>
    <xf numFmtId="0" fontId="9" fillId="0" borderId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168" fontId="9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35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0" xfId="0" quotePrefix="1" applyFont="1" applyFill="1" applyAlignment="1" applyProtection="1">
      <alignment vertical="center"/>
      <protection hidden="1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 applyProtection="1">
      <alignment horizontal="right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justify"/>
    </xf>
    <xf numFmtId="0" fontId="9" fillId="4" borderId="2" xfId="0" applyFont="1" applyFill="1" applyBorder="1" applyAlignment="1">
      <alignment horizontal="left" vertical="justify"/>
    </xf>
    <xf numFmtId="0" fontId="9" fillId="4" borderId="2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vertical="center"/>
      <protection hidden="1"/>
    </xf>
    <xf numFmtId="164" fontId="4" fillId="4" borderId="0" xfId="0" applyNumberFormat="1" applyFont="1" applyFill="1" applyAlignment="1">
      <alignment horizontal="left" vertical="center"/>
    </xf>
    <xf numFmtId="0" fontId="9" fillId="4" borderId="2" xfId="0" applyFont="1" applyFill="1" applyBorder="1" applyAlignment="1">
      <alignment horizontal="left" vertical="justify" wrapText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left" vertical="top"/>
      <protection hidden="1"/>
    </xf>
    <xf numFmtId="0" fontId="7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0" xfId="0" quotePrefix="1" applyFont="1" applyFill="1" applyAlignment="1" applyProtection="1">
      <alignment horizontal="left" vertical="top"/>
      <protection hidden="1"/>
    </xf>
    <xf numFmtId="0" fontId="19" fillId="0" borderId="0" xfId="0" applyFont="1"/>
    <xf numFmtId="49" fontId="4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Alignment="1" applyProtection="1">
      <alignment vertical="center"/>
    </xf>
    <xf numFmtId="0" fontId="9" fillId="4" borderId="3" xfId="0" applyFont="1" applyFill="1" applyBorder="1" applyAlignment="1">
      <alignment horizontal="left" vertical="justify" wrapText="1"/>
    </xf>
    <xf numFmtId="49" fontId="4" fillId="4" borderId="6" xfId="0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left"/>
    </xf>
    <xf numFmtId="0" fontId="20" fillId="4" borderId="0" xfId="0" applyFont="1" applyFill="1" applyBorder="1" applyAlignment="1"/>
    <xf numFmtId="165" fontId="4" fillId="4" borderId="20" xfId="0" applyNumberFormat="1" applyFont="1" applyFill="1" applyBorder="1" applyAlignment="1" applyProtection="1">
      <alignment vertical="center"/>
      <protection hidden="1"/>
    </xf>
    <xf numFmtId="0" fontId="9" fillId="4" borderId="8" xfId="2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4" fontId="9" fillId="4" borderId="3" xfId="0" applyNumberFormat="1" applyFont="1" applyFill="1" applyBorder="1" applyAlignment="1">
      <alignment horizontal="center" vertical="center"/>
    </xf>
    <xf numFmtId="10" fontId="11" fillId="4" borderId="0" xfId="3" applyNumberFormat="1" applyFont="1" applyFill="1" applyAlignment="1" applyProtection="1">
      <alignment horizontal="center" vertical="center"/>
      <protection hidden="1"/>
    </xf>
    <xf numFmtId="10" fontId="12" fillId="4" borderId="0" xfId="3" applyNumberFormat="1" applyFont="1" applyFill="1" applyAlignment="1" applyProtection="1">
      <alignment horizontal="center" vertical="center"/>
      <protection hidden="1"/>
    </xf>
    <xf numFmtId="10" fontId="5" fillId="4" borderId="0" xfId="3" applyNumberFormat="1" applyFont="1" applyFill="1" applyBorder="1" applyAlignment="1" applyProtection="1">
      <alignment horizontal="center" vertical="center"/>
      <protection hidden="1"/>
    </xf>
    <xf numFmtId="10" fontId="6" fillId="4" borderId="0" xfId="3" quotePrefix="1" applyNumberFormat="1" applyFont="1" applyFill="1" applyAlignment="1" applyProtection="1">
      <alignment horizontal="right" vertical="center"/>
      <protection hidden="1"/>
    </xf>
    <xf numFmtId="10" fontId="4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21" fillId="4" borderId="1" xfId="3" applyNumberFormat="1" applyFont="1" applyFill="1" applyBorder="1" applyAlignment="1">
      <alignment horizontal="right" vertical="center"/>
    </xf>
    <xf numFmtId="10" fontId="5" fillId="4" borderId="2" xfId="3" applyNumberFormat="1" applyFont="1" applyFill="1" applyBorder="1" applyAlignment="1" applyProtection="1">
      <alignment horizontal="center" vertical="center" wrapText="1"/>
    </xf>
    <xf numFmtId="10" fontId="10" fillId="3" borderId="31" xfId="3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 applyProtection="1">
      <alignment horizontal="right" vertical="center"/>
      <protection hidden="1"/>
    </xf>
    <xf numFmtId="165" fontId="17" fillId="4" borderId="5" xfId="0" applyNumberFormat="1" applyFont="1" applyFill="1" applyBorder="1" applyAlignment="1" applyProtection="1">
      <alignment horizontal="right" vertical="center"/>
      <protection hidden="1"/>
    </xf>
    <xf numFmtId="165" fontId="15" fillId="4" borderId="0" xfId="0" applyNumberFormat="1" applyFont="1" applyFill="1" applyAlignment="1">
      <alignment horizontal="right" vertical="center"/>
    </xf>
    <xf numFmtId="165" fontId="6" fillId="4" borderId="0" xfId="0" quotePrefix="1" applyNumberFormat="1" applyFont="1" applyFill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9" fillId="6" borderId="5" xfId="0" applyFont="1" applyFill="1" applyBorder="1" applyAlignment="1">
      <alignment horizontal="center" vertical="center"/>
    </xf>
    <xf numFmtId="4" fontId="9" fillId="6" borderId="3" xfId="0" applyNumberFormat="1" applyFont="1" applyFill="1" applyBorder="1" applyAlignment="1">
      <alignment horizontal="center" vertical="center"/>
    </xf>
    <xf numFmtId="4" fontId="9" fillId="6" borderId="3" xfId="0" applyNumberFormat="1" applyFont="1" applyFill="1" applyBorder="1" applyAlignment="1">
      <alignment horizontal="right" vertical="center"/>
    </xf>
    <xf numFmtId="2" fontId="9" fillId="4" borderId="5" xfId="0" applyNumberFormat="1" applyFont="1" applyFill="1" applyBorder="1" applyAlignment="1">
      <alignment horizontal="center" vertical="center"/>
    </xf>
    <xf numFmtId="4" fontId="23" fillId="4" borderId="3" xfId="0" applyNumberFormat="1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left" vertical="top"/>
      <protection locked="0"/>
    </xf>
    <xf numFmtId="0" fontId="9" fillId="4" borderId="0" xfId="0" applyFont="1" applyFill="1" applyBorder="1" applyAlignment="1">
      <alignment horizontal="left" vertical="justify"/>
    </xf>
    <xf numFmtId="0" fontId="9" fillId="4" borderId="0" xfId="0" applyFont="1" applyFill="1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left" vertical="top"/>
      <protection locked="0"/>
    </xf>
    <xf numFmtId="4" fontId="9" fillId="4" borderId="7" xfId="0" applyNumberFormat="1" applyFont="1" applyFill="1" applyBorder="1" applyAlignment="1">
      <alignment horizontal="right" vertical="center"/>
    </xf>
    <xf numFmtId="49" fontId="17" fillId="4" borderId="1" xfId="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vertical="center"/>
    </xf>
    <xf numFmtId="0" fontId="26" fillId="4" borderId="2" xfId="0" applyFont="1" applyFill="1" applyBorder="1" applyAlignment="1">
      <alignment horizontal="left" vertical="justify"/>
    </xf>
    <xf numFmtId="0" fontId="5" fillId="4" borderId="0" xfId="0" applyFont="1" applyFill="1" applyAlignment="1" applyProtection="1">
      <alignment vertical="center"/>
    </xf>
    <xf numFmtId="0" fontId="9" fillId="0" borderId="12" xfId="0" applyFont="1" applyFill="1" applyBorder="1" applyAlignment="1">
      <alignment horizontal="left" vertical="justify"/>
    </xf>
    <xf numFmtId="4" fontId="9" fillId="0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>
      <alignment horizontal="right" vertical="center"/>
    </xf>
    <xf numFmtId="0" fontId="23" fillId="4" borderId="0" xfId="0" applyFont="1" applyFill="1" applyBorder="1" applyAlignment="1">
      <alignment horizontal="right" vertical="center"/>
    </xf>
    <xf numFmtId="166" fontId="0" fillId="4" borderId="7" xfId="3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4" borderId="14" xfId="0" applyFont="1" applyFill="1" applyBorder="1" applyAlignment="1" applyProtection="1">
      <alignment horizontal="left" vertical="top"/>
      <protection locked="0"/>
    </xf>
    <xf numFmtId="10" fontId="21" fillId="4" borderId="7" xfId="3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justify"/>
    </xf>
    <xf numFmtId="0" fontId="9" fillId="0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justify"/>
    </xf>
    <xf numFmtId="0" fontId="4" fillId="4" borderId="19" xfId="0" applyFont="1" applyFill="1" applyBorder="1" applyAlignment="1" applyProtection="1">
      <alignment horizontal="left" vertical="top"/>
      <protection locked="0"/>
    </xf>
    <xf numFmtId="0" fontId="20" fillId="4" borderId="0" xfId="0" applyFont="1" applyFill="1" applyBorder="1" applyAlignment="1">
      <alignment horizontal="right" vertical="center"/>
    </xf>
    <xf numFmtId="165" fontId="4" fillId="4" borderId="0" xfId="0" applyNumberFormat="1" applyFont="1" applyFill="1" applyBorder="1" applyAlignment="1" applyProtection="1">
      <alignment vertical="center"/>
      <protection hidden="1"/>
    </xf>
    <xf numFmtId="165" fontId="17" fillId="4" borderId="0" xfId="0" applyNumberFormat="1" applyFont="1" applyFill="1" applyBorder="1" applyAlignment="1" applyProtection="1">
      <alignment horizontal="right" vertical="center"/>
      <protection hidden="1"/>
    </xf>
    <xf numFmtId="10" fontId="4" fillId="4" borderId="0" xfId="3" applyNumberFormat="1" applyFont="1" applyFill="1" applyBorder="1" applyAlignment="1" applyProtection="1">
      <alignment horizontal="right" vertical="center"/>
      <protection hidden="1"/>
    </xf>
    <xf numFmtId="165" fontId="8" fillId="4" borderId="0" xfId="0" applyNumberFormat="1" applyFont="1" applyFill="1" applyBorder="1" applyAlignment="1" applyProtection="1">
      <alignment vertical="center"/>
      <protection hidden="1"/>
    </xf>
    <xf numFmtId="165" fontId="8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5" fontId="15" fillId="4" borderId="0" xfId="0" applyNumberFormat="1" applyFont="1" applyFill="1" applyBorder="1" applyAlignment="1">
      <alignment horizontal="right" vertical="center"/>
    </xf>
    <xf numFmtId="10" fontId="4" fillId="4" borderId="3" xfId="3" applyNumberFormat="1" applyFont="1" applyFill="1" applyBorder="1" applyAlignment="1" applyProtection="1">
      <alignment horizontal="right" vertical="center"/>
      <protection hidden="1"/>
    </xf>
    <xf numFmtId="4" fontId="23" fillId="4" borderId="2" xfId="0" applyNumberFormat="1" applyFont="1" applyFill="1" applyBorder="1" applyAlignment="1">
      <alignment vertical="center"/>
    </xf>
    <xf numFmtId="49" fontId="24" fillId="4" borderId="13" xfId="0" applyNumberFormat="1" applyFont="1" applyFill="1" applyBorder="1" applyAlignment="1">
      <alignment horizontal="right" vertical="center"/>
    </xf>
    <xf numFmtId="4" fontId="24" fillId="4" borderId="2" xfId="0" applyNumberFormat="1" applyFont="1" applyFill="1" applyBorder="1" applyAlignment="1">
      <alignment vertical="center"/>
    </xf>
    <xf numFmtId="4" fontId="20" fillId="4" borderId="0" xfId="0" applyNumberFormat="1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4" fontId="23" fillId="4" borderId="36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/>
    <xf numFmtId="17" fontId="17" fillId="2" borderId="34" xfId="0" applyNumberFormat="1" applyFont="1" applyFill="1" applyBorder="1" applyAlignment="1" applyProtection="1">
      <alignment horizontal="left" vertical="top"/>
      <protection locked="0"/>
    </xf>
    <xf numFmtId="4" fontId="20" fillId="0" borderId="3" xfId="0" applyNumberFormat="1" applyFont="1" applyFill="1" applyBorder="1" applyAlignment="1">
      <alignment horizontal="right" vertical="center"/>
    </xf>
    <xf numFmtId="4" fontId="20" fillId="4" borderId="3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0" fontId="4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0" fontId="5" fillId="4" borderId="16" xfId="3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165" fontId="5" fillId="0" borderId="0" xfId="0" quotePrefix="1" applyNumberFormat="1" applyFont="1" applyFill="1" applyBorder="1" applyAlignment="1" applyProtection="1">
      <alignment horizontal="center" vertical="center" wrapText="1"/>
    </xf>
    <xf numFmtId="165" fontId="5" fillId="4" borderId="0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165" fontId="5" fillId="0" borderId="2" xfId="0" quotePrefix="1" applyNumberFormat="1" applyFont="1" applyFill="1" applyBorder="1" applyAlignment="1" applyProtection="1">
      <alignment horizontal="center" vertical="center" wrapText="1"/>
    </xf>
    <xf numFmtId="165" fontId="5" fillId="4" borderId="2" xfId="0" applyNumberFormat="1" applyFont="1" applyFill="1" applyBorder="1" applyAlignment="1" applyProtection="1">
      <alignment horizontal="center" vertical="center" wrapText="1"/>
    </xf>
    <xf numFmtId="166" fontId="30" fillId="4" borderId="1" xfId="3" applyNumberFormat="1" applyFont="1" applyFill="1" applyBorder="1" applyAlignment="1">
      <alignment horizontal="right" vertical="center"/>
    </xf>
    <xf numFmtId="166" fontId="21" fillId="4" borderId="1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justify"/>
    </xf>
    <xf numFmtId="0" fontId="10" fillId="6" borderId="5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/>
      <protection hidden="1"/>
    </xf>
    <xf numFmtId="164" fontId="4" fillId="2" borderId="0" xfId="0" applyNumberFormat="1" applyFont="1" applyFill="1" applyBorder="1" applyAlignment="1" applyProtection="1">
      <alignment vertical="center"/>
      <protection hidden="1"/>
    </xf>
    <xf numFmtId="165" fontId="8" fillId="2" borderId="6" xfId="0" applyNumberFormat="1" applyFont="1" applyFill="1" applyBorder="1" applyAlignment="1" applyProtection="1">
      <alignment vertical="center"/>
      <protection hidden="1"/>
    </xf>
    <xf numFmtId="165" fontId="8" fillId="4" borderId="6" xfId="0" applyNumberFormat="1" applyFont="1" applyFill="1" applyBorder="1" applyAlignment="1" applyProtection="1">
      <alignment vertical="center"/>
      <protection hidden="1"/>
    </xf>
    <xf numFmtId="165" fontId="22" fillId="4" borderId="6" xfId="0" applyNumberFormat="1" applyFont="1" applyFill="1" applyBorder="1" applyAlignment="1" applyProtection="1">
      <alignment vertical="center"/>
      <protection hidden="1"/>
    </xf>
    <xf numFmtId="165" fontId="5" fillId="4" borderId="6" xfId="0" applyNumberFormat="1" applyFont="1" applyFill="1" applyBorder="1" applyAlignment="1" applyProtection="1">
      <alignment vertical="center"/>
      <protection hidden="1"/>
    </xf>
    <xf numFmtId="165" fontId="22" fillId="4" borderId="0" xfId="0" applyNumberFormat="1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center"/>
    </xf>
    <xf numFmtId="165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64" fontId="6" fillId="4" borderId="0" xfId="0" applyNumberFormat="1" applyFont="1" applyFill="1" applyBorder="1" applyAlignment="1" applyProtection="1">
      <alignment vertical="center"/>
      <protection hidden="1"/>
    </xf>
    <xf numFmtId="164" fontId="7" fillId="4" borderId="0" xfId="0" applyNumberFormat="1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10" fontId="9" fillId="4" borderId="14" xfId="3" applyNumberFormat="1" applyFont="1" applyFill="1" applyBorder="1" applyAlignment="1">
      <alignment horizontal="right" vertical="center"/>
    </xf>
    <xf numFmtId="10" fontId="9" fillId="4" borderId="3" xfId="3" applyNumberFormat="1" applyFont="1" applyFill="1" applyBorder="1" applyAlignment="1">
      <alignment horizontal="right" vertical="center"/>
    </xf>
    <xf numFmtId="10" fontId="16" fillId="0" borderId="2" xfId="3" applyNumberFormat="1" applyFont="1" applyBorder="1" applyAlignment="1">
      <alignment horizontal="left"/>
    </xf>
    <xf numFmtId="0" fontId="23" fillId="4" borderId="13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2" fontId="9" fillId="6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165" fontId="4" fillId="4" borderId="0" xfId="0" applyNumberFormat="1" applyFont="1" applyFill="1" applyBorder="1" applyAlignment="1" applyProtection="1">
      <alignment horizontal="right" vertical="center"/>
      <protection locked="0"/>
    </xf>
    <xf numFmtId="165" fontId="4" fillId="4" borderId="20" xfId="0" applyNumberFormat="1" applyFont="1" applyFill="1" applyBorder="1" applyAlignment="1" applyProtection="1">
      <alignment horizontal="right" vertical="center"/>
      <protection locked="0"/>
    </xf>
    <xf numFmtId="164" fontId="9" fillId="4" borderId="0" xfId="0" applyNumberFormat="1" applyFont="1" applyFill="1" applyBorder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0" fillId="0" borderId="0" xfId="0" applyFill="1"/>
    <xf numFmtId="0" fontId="25" fillId="0" borderId="0" xfId="0" applyFont="1" applyFill="1" applyBorder="1" applyAlignment="1"/>
    <xf numFmtId="0" fontId="13" fillId="0" borderId="0" xfId="0" applyFont="1" applyFill="1" applyAlignment="1">
      <alignment vertical="center"/>
    </xf>
    <xf numFmtId="4" fontId="23" fillId="4" borderId="7" xfId="0" applyNumberFormat="1" applyFont="1" applyFill="1" applyBorder="1" applyAlignment="1">
      <alignment horizontal="right" vertical="center"/>
    </xf>
    <xf numFmtId="166" fontId="30" fillId="4" borderId="7" xfId="3" applyNumberFormat="1" applyFont="1" applyFill="1" applyBorder="1" applyAlignment="1">
      <alignment horizontal="right" vertical="center"/>
    </xf>
    <xf numFmtId="0" fontId="23" fillId="4" borderId="12" xfId="0" applyFont="1" applyFill="1" applyBorder="1" applyAlignment="1">
      <alignment horizontal="right" vertical="center"/>
    </xf>
    <xf numFmtId="165" fontId="33" fillId="4" borderId="0" xfId="0" applyNumberFormat="1" applyFont="1" applyFill="1" applyAlignment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0" xfId="0" applyNumberFormat="1" applyFont="1" applyFill="1" applyBorder="1" applyAlignment="1" applyProtection="1">
      <alignment horizontal="center" vertical="center" wrapText="1"/>
    </xf>
    <xf numFmtId="4" fontId="9" fillId="4" borderId="0" xfId="0" applyNumberFormat="1" applyFont="1" applyFill="1" applyBorder="1" applyAlignment="1">
      <alignment horizontal="center" vertical="center"/>
    </xf>
    <xf numFmtId="49" fontId="24" fillId="4" borderId="12" xfId="0" applyNumberFormat="1" applyFont="1" applyFill="1" applyBorder="1" applyAlignment="1">
      <alignment horizontal="right" vertical="center"/>
    </xf>
    <xf numFmtId="165" fontId="4" fillId="4" borderId="0" xfId="0" applyNumberFormat="1" applyFont="1" applyFill="1" applyBorder="1" applyAlignment="1" applyProtection="1">
      <alignment horizontal="center" vertical="center"/>
      <protection hidden="1"/>
    </xf>
    <xf numFmtId="165" fontId="4" fillId="4" borderId="20" xfId="0" applyNumberFormat="1" applyFont="1" applyFill="1" applyBorder="1" applyAlignment="1" applyProtection="1">
      <alignment horizontal="center" vertical="center"/>
      <protection hidden="1"/>
    </xf>
    <xf numFmtId="165" fontId="9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9" fillId="0" borderId="3" xfId="0" applyFont="1" applyBorder="1" applyAlignment="1">
      <alignment horizontal="left" vertical="justify"/>
    </xf>
    <xf numFmtId="0" fontId="9" fillId="4" borderId="12" xfId="0" applyFont="1" applyFill="1" applyBorder="1" applyAlignment="1">
      <alignment horizontal="left" vertical="center"/>
    </xf>
    <xf numFmtId="0" fontId="23" fillId="4" borderId="12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/>
    </xf>
    <xf numFmtId="10" fontId="10" fillId="4" borderId="7" xfId="3" applyNumberFormat="1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23" fillId="4" borderId="12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23" fillId="4" borderId="12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 applyProtection="1">
      <alignment vertical="center"/>
    </xf>
    <xf numFmtId="0" fontId="9" fillId="4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>
      <alignment horizontal="left" vertical="justify"/>
    </xf>
    <xf numFmtId="0" fontId="10" fillId="0" borderId="2" xfId="0" applyFont="1" applyBorder="1" applyAlignment="1">
      <alignment horizontal="left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43" fontId="13" fillId="5" borderId="23" xfId="1" applyFont="1" applyFill="1" applyBorder="1" applyAlignment="1">
      <alignment horizontal="center" vertical="center"/>
    </xf>
    <xf numFmtId="9" fontId="13" fillId="5" borderId="32" xfId="3" applyFont="1" applyFill="1" applyBorder="1" applyAlignment="1">
      <alignment horizontal="center" vertical="center"/>
    </xf>
    <xf numFmtId="43" fontId="13" fillId="5" borderId="27" xfId="1" applyFont="1" applyFill="1" applyBorder="1" applyAlignment="1">
      <alignment horizontal="center" vertical="center"/>
    </xf>
    <xf numFmtId="9" fontId="13" fillId="5" borderId="33" xfId="3" applyFont="1" applyFill="1" applyBorder="1" applyAlignment="1">
      <alignment horizontal="center" vertical="center"/>
    </xf>
    <xf numFmtId="10" fontId="13" fillId="5" borderId="33" xfId="3" applyNumberFormat="1" applyFont="1" applyFill="1" applyBorder="1" applyAlignment="1">
      <alignment horizontal="center" vertical="center"/>
    </xf>
    <xf numFmtId="10" fontId="13" fillId="5" borderId="28" xfId="3" applyNumberFormat="1" applyFont="1" applyFill="1" applyBorder="1" applyAlignment="1">
      <alignment horizontal="center" vertical="center"/>
    </xf>
    <xf numFmtId="43" fontId="13" fillId="5" borderId="36" xfId="1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right" vertical="center"/>
    </xf>
    <xf numFmtId="165" fontId="35" fillId="4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0" fontId="4" fillId="4" borderId="0" xfId="3" applyNumberFormat="1" applyFont="1" applyFill="1" applyBorder="1" applyAlignment="1" applyProtection="1">
      <alignment horizontal="center" vertical="center"/>
      <protection hidden="1"/>
    </xf>
    <xf numFmtId="167" fontId="4" fillId="4" borderId="0" xfId="0" applyNumberFormat="1" applyFont="1" applyFill="1" applyBorder="1" applyAlignment="1" applyProtection="1">
      <alignment horizontal="center" vertical="center"/>
      <protection hidden="1"/>
    </xf>
    <xf numFmtId="0" fontId="27" fillId="8" borderId="2" xfId="0" applyFont="1" applyFill="1" applyBorder="1" applyAlignment="1" applyProtection="1">
      <alignment horizontal="center" vertical="center"/>
      <protection hidden="1"/>
    </xf>
    <xf numFmtId="10" fontId="16" fillId="8" borderId="2" xfId="3" applyNumberFormat="1" applyFont="1" applyFill="1" applyBorder="1" applyAlignment="1" applyProtection="1">
      <alignment horizontal="center" vertical="top"/>
      <protection hidden="1"/>
    </xf>
    <xf numFmtId="43" fontId="13" fillId="5" borderId="29" xfId="1" applyFont="1" applyFill="1" applyBorder="1" applyAlignment="1">
      <alignment horizontal="center" vertical="center"/>
    </xf>
    <xf numFmtId="10" fontId="13" fillId="5" borderId="15" xfId="3" applyNumberFormat="1" applyFont="1" applyFill="1" applyBorder="1" applyAlignment="1">
      <alignment horizontal="center" vertical="center"/>
    </xf>
    <xf numFmtId="43" fontId="13" fillId="5" borderId="5" xfId="1" applyFont="1" applyFill="1" applyBorder="1" applyAlignment="1">
      <alignment horizontal="center" vertical="center"/>
    </xf>
    <xf numFmtId="10" fontId="13" fillId="5" borderId="30" xfId="3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165" fontId="13" fillId="4" borderId="29" xfId="0" applyNumberFormat="1" applyFont="1" applyFill="1" applyBorder="1" applyAlignment="1" applyProtection="1">
      <alignment horizontal="center" vertical="center"/>
      <protection locked="0"/>
    </xf>
    <xf numFmtId="165" fontId="13" fillId="4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justify"/>
    </xf>
    <xf numFmtId="0" fontId="10" fillId="0" borderId="2" xfId="0" applyFont="1" applyBorder="1" applyAlignment="1">
      <alignment wrapText="1"/>
    </xf>
    <xf numFmtId="0" fontId="9" fillId="0" borderId="2" xfId="2" applyFont="1" applyBorder="1" applyAlignment="1">
      <alignment wrapText="1"/>
    </xf>
    <xf numFmtId="2" fontId="9" fillId="4" borderId="15" xfId="0" applyNumberFormat="1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/>
    </xf>
    <xf numFmtId="0" fontId="32" fillId="0" borderId="0" xfId="2" applyFont="1" applyAlignment="1">
      <alignment horizontal="left" vertical="top"/>
    </xf>
    <xf numFmtId="4" fontId="23" fillId="0" borderId="3" xfId="0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5" fillId="4" borderId="2" xfId="0" applyFont="1" applyFill="1" applyBorder="1" applyAlignment="1" applyProtection="1">
      <alignment horizontal="left" vertical="top"/>
      <protection locked="0"/>
    </xf>
    <xf numFmtId="49" fontId="5" fillId="4" borderId="1" xfId="0" applyNumberFormat="1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>
      <alignment horizontal="left" vertical="justify"/>
    </xf>
    <xf numFmtId="0" fontId="9" fillId="0" borderId="20" xfId="0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 vertical="center"/>
    </xf>
    <xf numFmtId="4" fontId="9" fillId="4" borderId="20" xfId="0" applyNumberFormat="1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wrapText="1"/>
    </xf>
    <xf numFmtId="2" fontId="9" fillId="0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 applyProtection="1">
      <alignment vertical="center"/>
      <protection hidden="1"/>
    </xf>
    <xf numFmtId="165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19" fillId="0" borderId="1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vertical="center"/>
      <protection hidden="1"/>
    </xf>
    <xf numFmtId="10" fontId="19" fillId="4" borderId="15" xfId="3" applyNumberFormat="1" applyFont="1" applyFill="1" applyBorder="1" applyAlignment="1">
      <alignment horizontal="center" vertical="center"/>
    </xf>
    <xf numFmtId="10" fontId="19" fillId="4" borderId="47" xfId="3" applyNumberFormat="1" applyFont="1" applyFill="1" applyBorder="1" applyAlignment="1">
      <alignment horizontal="center" vertical="center"/>
    </xf>
    <xf numFmtId="43" fontId="19" fillId="4" borderId="2" xfId="1" applyFont="1" applyFill="1" applyBorder="1" applyAlignment="1">
      <alignment horizontal="center" vertical="center"/>
    </xf>
    <xf numFmtId="9" fontId="19" fillId="4" borderId="2" xfId="1" applyNumberFormat="1" applyFont="1" applyFill="1" applyBorder="1" applyAlignment="1">
      <alignment horizontal="center" vertical="center"/>
    </xf>
    <xf numFmtId="43" fontId="19" fillId="8" borderId="2" xfId="1" applyFont="1" applyFill="1" applyBorder="1" applyAlignment="1">
      <alignment horizontal="center" vertical="center"/>
    </xf>
    <xf numFmtId="9" fontId="19" fillId="8" borderId="2" xfId="1" applyNumberFormat="1" applyFont="1" applyFill="1" applyBorder="1" applyAlignment="1">
      <alignment horizontal="center" vertical="center"/>
    </xf>
    <xf numFmtId="9" fontId="19" fillId="8" borderId="2" xfId="3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top"/>
    </xf>
    <xf numFmtId="0" fontId="4" fillId="2" borderId="50" xfId="0" applyFont="1" applyFill="1" applyBorder="1" applyAlignment="1" applyProtection="1">
      <alignment horizontal="left" vertical="top"/>
      <protection hidden="1"/>
    </xf>
    <xf numFmtId="0" fontId="7" fillId="2" borderId="50" xfId="0" applyFont="1" applyFill="1" applyBorder="1" applyAlignment="1" applyProtection="1">
      <alignment horizontal="left" vertical="top"/>
      <protection hidden="1"/>
    </xf>
    <xf numFmtId="0" fontId="4" fillId="2" borderId="50" xfId="0" applyFont="1" applyFill="1" applyBorder="1" applyAlignment="1" applyProtection="1">
      <alignment horizontal="left" vertical="top"/>
      <protection locked="0"/>
    </xf>
    <xf numFmtId="10" fontId="9" fillId="4" borderId="19" xfId="3" applyNumberFormat="1" applyFont="1" applyFill="1" applyBorder="1" applyAlignment="1">
      <alignment horizontal="right" vertical="center"/>
    </xf>
    <xf numFmtId="0" fontId="4" fillId="2" borderId="50" xfId="0" quotePrefix="1" applyFont="1" applyFill="1" applyBorder="1" applyAlignment="1" applyProtection="1">
      <alignment horizontal="left" vertical="top"/>
      <protection hidden="1"/>
    </xf>
    <xf numFmtId="164" fontId="6" fillId="4" borderId="19" xfId="0" applyNumberFormat="1" applyFont="1" applyFill="1" applyBorder="1" applyAlignment="1" applyProtection="1">
      <alignment vertical="center"/>
      <protection hidden="1"/>
    </xf>
    <xf numFmtId="9" fontId="19" fillId="8" borderId="19" xfId="3" applyFont="1" applyFill="1" applyBorder="1" applyAlignment="1">
      <alignment horizontal="center" vertical="center"/>
    </xf>
    <xf numFmtId="43" fontId="0" fillId="0" borderId="0" xfId="0" applyNumberFormat="1"/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right" vertical="center"/>
    </xf>
    <xf numFmtId="0" fontId="11" fillId="4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17" fontId="31" fillId="2" borderId="12" xfId="0" applyNumberFormat="1" applyFont="1" applyFill="1" applyBorder="1" applyAlignment="1" applyProtection="1">
      <alignment horizontal="center" vertical="center"/>
      <protection locked="0"/>
    </xf>
    <xf numFmtId="17" fontId="31" fillId="2" borderId="8" xfId="0" applyNumberFormat="1" applyFont="1" applyFill="1" applyBorder="1" applyAlignment="1" applyProtection="1">
      <alignment horizontal="center" vertical="center"/>
      <protection locked="0"/>
    </xf>
    <xf numFmtId="17" fontId="27" fillId="2" borderId="12" xfId="0" applyNumberFormat="1" applyFont="1" applyFill="1" applyBorder="1" applyAlignment="1" applyProtection="1">
      <alignment horizontal="left" vertical="center"/>
      <protection locked="0"/>
    </xf>
    <xf numFmtId="17" fontId="27" fillId="2" borderId="13" xfId="0" applyNumberFormat="1" applyFont="1" applyFill="1" applyBorder="1" applyAlignment="1" applyProtection="1">
      <alignment horizontal="left" vertical="center"/>
      <protection locked="0"/>
    </xf>
    <xf numFmtId="17" fontId="27" fillId="2" borderId="8" xfId="0" applyNumberFormat="1" applyFont="1" applyFill="1" applyBorder="1" applyAlignment="1" applyProtection="1">
      <alignment horizontal="left" vertical="center"/>
      <protection locked="0"/>
    </xf>
    <xf numFmtId="0" fontId="16" fillId="2" borderId="12" xfId="0" applyFont="1" applyFill="1" applyBorder="1" applyAlignment="1" applyProtection="1">
      <alignment horizontal="left" vertical="top"/>
      <protection hidden="1"/>
    </xf>
    <xf numFmtId="0" fontId="16" fillId="2" borderId="13" xfId="0" applyFont="1" applyFill="1" applyBorder="1" applyAlignment="1" applyProtection="1">
      <alignment horizontal="left" vertical="top"/>
      <protection hidden="1"/>
    </xf>
    <xf numFmtId="0" fontId="16" fillId="2" borderId="8" xfId="0" applyFont="1" applyFill="1" applyBorder="1" applyAlignment="1" applyProtection="1">
      <alignment horizontal="left" vertical="top"/>
      <protection hidden="1"/>
    </xf>
    <xf numFmtId="10" fontId="5" fillId="4" borderId="16" xfId="3" applyNumberFormat="1" applyFont="1" applyFill="1" applyBorder="1" applyAlignment="1" applyProtection="1">
      <alignment horizontal="center" vertical="center" wrapText="1"/>
    </xf>
    <xf numFmtId="10" fontId="5" fillId="4" borderId="5" xfId="3" applyNumberFormat="1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right" vertical="center"/>
    </xf>
    <xf numFmtId="0" fontId="23" fillId="4" borderId="43" xfId="0" applyFont="1" applyFill="1" applyBorder="1" applyAlignment="1">
      <alignment horizontal="right" vertical="center"/>
    </xf>
    <xf numFmtId="0" fontId="23" fillId="4" borderId="36" xfId="0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center" vertical="top"/>
      <protection hidden="1"/>
    </xf>
    <xf numFmtId="0" fontId="4" fillId="2" borderId="20" xfId="0" applyFont="1" applyFill="1" applyBorder="1" applyAlignment="1" applyProtection="1">
      <alignment horizontal="center" vertical="top"/>
      <protection hidden="1"/>
    </xf>
    <xf numFmtId="49" fontId="10" fillId="7" borderId="9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right" vertical="center"/>
    </xf>
    <xf numFmtId="0" fontId="13" fillId="5" borderId="24" xfId="0" applyFont="1" applyFill="1" applyBorder="1" applyAlignment="1">
      <alignment horizontal="right" vertical="center"/>
    </xf>
    <xf numFmtId="0" fontId="34" fillId="5" borderId="21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39" xfId="0" applyFont="1" applyFill="1" applyBorder="1" applyAlignment="1">
      <alignment horizontal="center" vertical="center"/>
    </xf>
    <xf numFmtId="0" fontId="34" fillId="5" borderId="40" xfId="0" applyFont="1" applyFill="1" applyBorder="1" applyAlignment="1">
      <alignment horizontal="center" vertical="center"/>
    </xf>
    <xf numFmtId="0" fontId="34" fillId="5" borderId="22" xfId="0" applyFont="1" applyFill="1" applyBorder="1" applyAlignment="1">
      <alignment horizontal="center" vertical="center" wrapText="1"/>
    </xf>
    <xf numFmtId="0" fontId="34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right" vertical="center"/>
    </xf>
    <xf numFmtId="0" fontId="13" fillId="5" borderId="28" xfId="0" applyFont="1" applyFill="1" applyBorder="1" applyAlignment="1">
      <alignment horizontal="right" vertical="center"/>
    </xf>
    <xf numFmtId="0" fontId="34" fillId="5" borderId="35" xfId="0" applyFont="1" applyFill="1" applyBorder="1" applyAlignment="1">
      <alignment horizontal="center" vertical="center"/>
    </xf>
    <xf numFmtId="0" fontId="34" fillId="5" borderId="32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top"/>
      <protection hidden="1"/>
    </xf>
    <xf numFmtId="0" fontId="16" fillId="0" borderId="2" xfId="0" applyFont="1" applyBorder="1" applyAlignment="1">
      <alignment horizontal="center" wrapText="1"/>
    </xf>
    <xf numFmtId="17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 applyProtection="1">
      <alignment horizontal="center" vertical="center"/>
      <protection hidden="1"/>
    </xf>
    <xf numFmtId="0" fontId="11" fillId="4" borderId="48" xfId="0" applyFont="1" applyFill="1" applyBorder="1" applyAlignment="1" applyProtection="1">
      <alignment horizontal="center" vertical="center"/>
      <protection hidden="1"/>
    </xf>
    <xf numFmtId="0" fontId="11" fillId="4" borderId="49" xfId="0" applyFont="1" applyFill="1" applyBorder="1" applyAlignment="1" applyProtection="1">
      <alignment horizontal="center" vertical="center"/>
      <protection hidden="1"/>
    </xf>
    <xf numFmtId="0" fontId="12" fillId="4" borderId="12" xfId="0" applyFont="1" applyFill="1" applyBorder="1" applyAlignment="1" applyProtection="1">
      <alignment horizontal="center" vertical="center"/>
      <protection hidden="1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12" fillId="4" borderId="51" xfId="0" applyFont="1" applyFill="1" applyBorder="1" applyAlignment="1" applyProtection="1">
      <alignment horizontal="center" vertical="center"/>
      <protection hidden="1"/>
    </xf>
    <xf numFmtId="0" fontId="13" fillId="4" borderId="17" xfId="0" applyFont="1" applyFill="1" applyBorder="1" applyAlignment="1" applyProtection="1">
      <alignment horizontal="center" vertical="center"/>
      <protection hidden="1"/>
    </xf>
    <xf numFmtId="0" fontId="13" fillId="4" borderId="46" xfId="0" applyFont="1" applyFill="1" applyBorder="1" applyAlignment="1" applyProtection="1">
      <alignment horizontal="center" vertical="center"/>
      <protection hidden="1"/>
    </xf>
    <xf numFmtId="0" fontId="13" fillId="4" borderId="52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hidden="1"/>
    </xf>
    <xf numFmtId="0" fontId="13" fillId="4" borderId="20" xfId="0" applyFont="1" applyFill="1" applyBorder="1" applyAlignment="1" applyProtection="1">
      <alignment horizontal="center" vertical="center"/>
      <protection hidden="1"/>
    </xf>
    <xf numFmtId="0" fontId="13" fillId="4" borderId="53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left" vertical="top"/>
      <protection locked="0"/>
    </xf>
    <xf numFmtId="166" fontId="21" fillId="0" borderId="1" xfId="3" applyNumberFormat="1" applyFont="1" applyFill="1" applyBorder="1" applyAlignment="1">
      <alignment horizontal="right" vertical="center"/>
    </xf>
    <xf numFmtId="4" fontId="10" fillId="4" borderId="7" xfId="0" applyNumberFormat="1" applyFont="1" applyFill="1" applyBorder="1" applyAlignment="1">
      <alignment horizontal="center" vertical="center"/>
    </xf>
  </cellXfs>
  <cellStyles count="11">
    <cellStyle name="Normal" xfId="0" builtinId="0"/>
    <cellStyle name="Normal 2" xfId="2" xr:uid="{00000000-0005-0000-0000-000001000000}"/>
    <cellStyle name="Normal 2 2" xfId="5" xr:uid="{00000000-0005-0000-0000-000002000000}"/>
    <cellStyle name="Normal 2 2 2" xfId="8" xr:uid="{00000000-0005-0000-0000-000003000000}"/>
    <cellStyle name="Normal 2 2 3" xfId="10" xr:uid="{00000000-0005-0000-0000-000004000000}"/>
    <cellStyle name="Normal 2 3" xfId="4" xr:uid="{00000000-0005-0000-0000-000005000000}"/>
    <cellStyle name="Normal 2 4" xfId="7" xr:uid="{00000000-0005-0000-0000-000006000000}"/>
    <cellStyle name="Normal 2 5" xfId="9" xr:uid="{00000000-0005-0000-0000-000007000000}"/>
    <cellStyle name="Porcentagem" xfId="3" builtinId="5"/>
    <cellStyle name="Vírgula" xfId="1" builtinId="3"/>
    <cellStyle name="Vírgula 2" xfId="6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1</xdr:row>
      <xdr:rowOff>63500</xdr:rowOff>
    </xdr:from>
    <xdr:to>
      <xdr:col>1</xdr:col>
      <xdr:colOff>724400</xdr:colOff>
      <xdr:row>7</xdr:row>
      <xdr:rowOff>228600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AEDB13-A218-4F5F-9F02-3B8B3F2421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359833"/>
          <a:ext cx="756150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414867</xdr:colOff>
      <xdr:row>1</xdr:row>
      <xdr:rowOff>38100</xdr:rowOff>
    </xdr:from>
    <xdr:to>
      <xdr:col>2</xdr:col>
      <xdr:colOff>346575</xdr:colOff>
      <xdr:row>6</xdr:row>
      <xdr:rowOff>53975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0DF33A1-D769-449C-951C-857C050DEA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67" y="330200"/>
          <a:ext cx="757208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AR919"/>
  <sheetViews>
    <sheetView tabSelected="1" zoomScale="90" zoomScaleNormal="90" zoomScaleSheetLayoutView="75" workbookViewId="0">
      <selection activeCell="O12" sqref="O12"/>
    </sheetView>
  </sheetViews>
  <sheetFormatPr defaultRowHeight="12.75" x14ac:dyDescent="0.2"/>
  <cols>
    <col min="1" max="1" width="3.5703125" style="1" customWidth="1"/>
    <col min="2" max="2" width="11.42578125" style="23"/>
    <col min="3" max="3" width="8.28515625" style="198" customWidth="1"/>
    <col min="4" max="4" width="45" style="2" customWidth="1"/>
    <col min="5" max="5" width="8.140625" style="142" customWidth="1"/>
    <col min="6" max="6" width="8.7109375" style="152" customWidth="1"/>
    <col min="7" max="7" width="12.5703125" style="217" customWidth="1"/>
    <col min="8" max="8" width="11.7109375" style="175" customWidth="1"/>
    <col min="9" max="9" width="14.42578125" style="51" customWidth="1"/>
    <col min="10" max="10" width="9.7109375" style="45" customWidth="1"/>
    <col min="11" max="11" width="2.42578125" style="2" customWidth="1"/>
    <col min="12" max="23" width="10.7109375" style="135" customWidth="1"/>
    <col min="24" max="40" width="9.140625" style="105"/>
    <col min="41" max="16384" width="9.140625" style="2"/>
  </cols>
  <sheetData>
    <row r="1" spans="1:40" ht="23.25" x14ac:dyDescent="0.2">
      <c r="C1" s="291" t="s">
        <v>68</v>
      </c>
      <c r="D1" s="291"/>
      <c r="E1" s="291"/>
      <c r="F1" s="291"/>
      <c r="G1" s="291"/>
      <c r="H1" s="291"/>
      <c r="I1" s="291"/>
      <c r="J1" s="40"/>
      <c r="K1" s="15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40" ht="18" x14ac:dyDescent="0.2">
      <c r="B2" s="24"/>
      <c r="C2" s="292" t="s">
        <v>8</v>
      </c>
      <c r="D2" s="292"/>
      <c r="E2" s="292"/>
      <c r="F2" s="292"/>
      <c r="G2" s="292"/>
      <c r="H2" s="292"/>
      <c r="I2" s="292"/>
      <c r="J2" s="41"/>
      <c r="K2" s="3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40" s="6" customFormat="1" ht="11.25" x14ac:dyDescent="0.2">
      <c r="A3" s="4"/>
      <c r="B3" s="25"/>
      <c r="C3" s="293" t="s">
        <v>7</v>
      </c>
      <c r="D3" s="293"/>
      <c r="E3" s="293"/>
      <c r="F3" s="293"/>
      <c r="G3" s="293"/>
      <c r="H3" s="293"/>
      <c r="I3" s="293"/>
      <c r="J3" s="42"/>
      <c r="K3" s="5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3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</row>
    <row r="4" spans="1:40" x14ac:dyDescent="0.2">
      <c r="B4" s="24"/>
      <c r="C4" s="192"/>
      <c r="D4" s="53"/>
      <c r="E4" s="16"/>
      <c r="F4" s="16"/>
      <c r="G4" s="216"/>
      <c r="H4" s="166"/>
      <c r="I4" s="52"/>
      <c r="J4" s="43"/>
      <c r="K4" s="7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40" x14ac:dyDescent="0.2">
      <c r="B5" s="26"/>
      <c r="C5" s="201" t="s">
        <v>0</v>
      </c>
      <c r="D5" s="299" t="s">
        <v>353</v>
      </c>
      <c r="E5" s="300"/>
      <c r="F5" s="300"/>
      <c r="G5" s="301"/>
      <c r="H5" s="297" t="s">
        <v>454</v>
      </c>
      <c r="I5" s="298"/>
      <c r="J5" s="136"/>
      <c r="K5" s="12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</row>
    <row r="6" spans="1:40" x14ac:dyDescent="0.2">
      <c r="B6" s="27"/>
      <c r="C6" s="201" t="s">
        <v>16</v>
      </c>
      <c r="D6" s="302" t="s">
        <v>354</v>
      </c>
      <c r="E6" s="303"/>
      <c r="F6" s="303"/>
      <c r="G6" s="304"/>
      <c r="H6" s="220" t="s">
        <v>175</v>
      </c>
      <c r="I6" s="221">
        <v>0.29070000000000001</v>
      </c>
      <c r="J6" s="137"/>
      <c r="K6" s="122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r="7" spans="1:40" x14ac:dyDescent="0.2">
      <c r="B7" s="24"/>
      <c r="C7" s="201" t="s">
        <v>6</v>
      </c>
      <c r="D7" s="294" t="s">
        <v>355</v>
      </c>
      <c r="E7" s="295"/>
      <c r="F7" s="295"/>
      <c r="G7" s="295"/>
      <c r="H7" s="295"/>
      <c r="I7" s="296"/>
      <c r="J7" s="138"/>
      <c r="K7" s="8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40" ht="22.5" x14ac:dyDescent="0.2">
      <c r="B8" s="24"/>
      <c r="C8" s="120" t="s">
        <v>2</v>
      </c>
      <c r="D8" s="112" t="s">
        <v>3</v>
      </c>
      <c r="E8" s="112" t="s">
        <v>48</v>
      </c>
      <c r="F8" s="112" t="s">
        <v>4</v>
      </c>
      <c r="G8" s="113" t="s">
        <v>65</v>
      </c>
      <c r="H8" s="167" t="s">
        <v>76</v>
      </c>
      <c r="I8" s="114" t="s">
        <v>5</v>
      </c>
      <c r="J8" s="47" t="s">
        <v>38</v>
      </c>
      <c r="K8" s="18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  <row r="9" spans="1:40" ht="13.5" thickBot="1" x14ac:dyDescent="0.25">
      <c r="B9" s="24"/>
      <c r="C9" s="193"/>
      <c r="D9" s="109"/>
      <c r="E9" s="109"/>
      <c r="F9" s="109"/>
      <c r="G9" s="110"/>
      <c r="H9" s="168"/>
      <c r="I9" s="111"/>
      <c r="J9" s="108"/>
      <c r="K9" s="18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1:40" ht="13.5" thickBot="1" x14ac:dyDescent="0.25">
      <c r="B10" s="313"/>
      <c r="C10" s="315" t="s">
        <v>73</v>
      </c>
      <c r="D10" s="316"/>
      <c r="E10" s="316"/>
      <c r="F10" s="316"/>
      <c r="G10" s="316"/>
      <c r="H10" s="316"/>
      <c r="I10" s="317"/>
      <c r="J10" s="305"/>
      <c r="K10" s="18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40" ht="13.5" thickBot="1" x14ac:dyDescent="0.25">
      <c r="B11" s="314"/>
      <c r="C11" s="318"/>
      <c r="D11" s="319"/>
      <c r="E11" s="319"/>
      <c r="F11" s="319"/>
      <c r="G11" s="319"/>
      <c r="H11" s="319"/>
      <c r="I11" s="320"/>
      <c r="J11" s="306"/>
      <c r="K11" s="18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spans="1:40" s="10" customFormat="1" ht="13.5" thickBot="1" x14ac:dyDescent="0.25">
      <c r="A12" s="9"/>
      <c r="B12" s="101">
        <v>44440</v>
      </c>
      <c r="C12" s="179" t="s">
        <v>1</v>
      </c>
      <c r="D12" s="282" t="s">
        <v>39</v>
      </c>
      <c r="E12" s="283"/>
      <c r="F12" s="283"/>
      <c r="G12" s="283"/>
      <c r="H12" s="283"/>
      <c r="I12" s="284"/>
      <c r="J12" s="48"/>
      <c r="K12" s="123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</row>
    <row r="13" spans="1:40" s="10" customFormat="1" ht="25.5" x14ac:dyDescent="0.2">
      <c r="A13" s="9"/>
      <c r="B13" s="22" t="s">
        <v>75</v>
      </c>
      <c r="C13" s="177" t="s">
        <v>31</v>
      </c>
      <c r="D13" s="13" t="s">
        <v>351</v>
      </c>
      <c r="E13" s="21" t="s">
        <v>32</v>
      </c>
      <c r="F13" s="143">
        <v>2.5</v>
      </c>
      <c r="G13" s="39">
        <v>225</v>
      </c>
      <c r="H13" s="39">
        <f>TRUNC((G13*(1+$I$6)),2)</f>
        <v>290.39999999999998</v>
      </c>
      <c r="I13" s="20">
        <f>F13*H13</f>
        <v>726</v>
      </c>
      <c r="J13" s="116">
        <f>I13/$I$280</f>
        <v>1.64E-3</v>
      </c>
      <c r="K13" s="123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</row>
    <row r="14" spans="1:40" s="31" customFormat="1" x14ac:dyDescent="0.2">
      <c r="A14" s="29"/>
      <c r="B14" s="76"/>
      <c r="C14" s="279" t="s">
        <v>49</v>
      </c>
      <c r="D14" s="280"/>
      <c r="E14" s="280"/>
      <c r="F14" s="280"/>
      <c r="G14" s="280"/>
      <c r="H14" s="281"/>
      <c r="I14" s="58">
        <f>SUM(I13:I13)</f>
        <v>726</v>
      </c>
      <c r="J14" s="115">
        <f>I14/$I$280</f>
        <v>1.64E-3</v>
      </c>
      <c r="K14" s="124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</row>
    <row r="15" spans="1:40" s="31" customFormat="1" ht="13.5" thickBot="1" x14ac:dyDescent="0.25">
      <c r="A15" s="33"/>
      <c r="B15" s="60"/>
      <c r="C15" s="73"/>
      <c r="D15" s="73"/>
      <c r="E15" s="73"/>
      <c r="F15" s="73"/>
      <c r="G15" s="73"/>
      <c r="H15" s="73"/>
      <c r="I15" s="163"/>
      <c r="J15" s="164"/>
      <c r="K15" s="124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</row>
    <row r="16" spans="1:40" s="31" customFormat="1" ht="13.5" thickBot="1" x14ac:dyDescent="0.25">
      <c r="A16" s="33"/>
      <c r="B16" s="101"/>
      <c r="C16" s="179" t="s">
        <v>9</v>
      </c>
      <c r="D16" s="282" t="s">
        <v>74</v>
      </c>
      <c r="E16" s="283"/>
      <c r="F16" s="283"/>
      <c r="G16" s="283"/>
      <c r="H16" s="283"/>
      <c r="I16" s="284"/>
      <c r="J16" s="48"/>
      <c r="K16" s="124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</row>
    <row r="17" spans="1:40" s="31" customFormat="1" ht="38.25" x14ac:dyDescent="0.2">
      <c r="A17" s="33"/>
      <c r="B17" s="22">
        <v>97622</v>
      </c>
      <c r="C17" s="177" t="s">
        <v>116</v>
      </c>
      <c r="D17" s="13" t="s">
        <v>284</v>
      </c>
      <c r="E17" s="21" t="s">
        <v>283</v>
      </c>
      <c r="F17" s="143">
        <f>23*1.6+2.6</f>
        <v>39.4</v>
      </c>
      <c r="G17" s="39">
        <v>45.38</v>
      </c>
      <c r="H17" s="39">
        <f t="shared" ref="H17:H19" si="0">TRUNC((G17*(1+$I$6)),2)</f>
        <v>58.57</v>
      </c>
      <c r="I17" s="20">
        <f>F17*H17</f>
        <v>2307.66</v>
      </c>
      <c r="J17" s="116">
        <f>I17/$I$280</f>
        <v>5.2100000000000002E-3</v>
      </c>
      <c r="K17" s="124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</row>
    <row r="18" spans="1:40" s="31" customFormat="1" ht="63.75" x14ac:dyDescent="0.2">
      <c r="A18" s="33"/>
      <c r="B18" s="22">
        <v>100981</v>
      </c>
      <c r="C18" s="177" t="s">
        <v>117</v>
      </c>
      <c r="D18" s="13" t="s">
        <v>285</v>
      </c>
      <c r="E18" s="21" t="s">
        <v>286</v>
      </c>
      <c r="F18" s="143">
        <f>F17*0.15</f>
        <v>5.91</v>
      </c>
      <c r="G18" s="39">
        <v>6.53</v>
      </c>
      <c r="H18" s="39">
        <f t="shared" si="0"/>
        <v>8.42</v>
      </c>
      <c r="I18" s="20">
        <f>F18*H18</f>
        <v>49.76</v>
      </c>
      <c r="J18" s="116">
        <f>I18/$I$280</f>
        <v>1.1E-4</v>
      </c>
      <c r="K18" s="124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</row>
    <row r="19" spans="1:40" s="31" customFormat="1" ht="38.25" x14ac:dyDescent="0.2">
      <c r="A19" s="33"/>
      <c r="B19" s="22">
        <v>97918</v>
      </c>
      <c r="C19" s="177" t="s">
        <v>119</v>
      </c>
      <c r="D19" s="13" t="s">
        <v>287</v>
      </c>
      <c r="E19" s="21" t="s">
        <v>288</v>
      </c>
      <c r="F19" s="143">
        <f>F18*0.6*22</f>
        <v>78.010000000000005</v>
      </c>
      <c r="G19" s="39">
        <v>1.37</v>
      </c>
      <c r="H19" s="39">
        <f t="shared" si="0"/>
        <v>1.76</v>
      </c>
      <c r="I19" s="20">
        <f>F19*H19</f>
        <v>137.30000000000001</v>
      </c>
      <c r="J19" s="116">
        <f>I19/$I$280</f>
        <v>3.1E-4</v>
      </c>
      <c r="K19" s="124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</row>
    <row r="20" spans="1:40" s="31" customFormat="1" x14ac:dyDescent="0.2">
      <c r="A20" s="33"/>
      <c r="B20" s="76"/>
      <c r="C20" s="279" t="s">
        <v>53</v>
      </c>
      <c r="D20" s="280"/>
      <c r="E20" s="280"/>
      <c r="F20" s="280"/>
      <c r="G20" s="280"/>
      <c r="H20" s="281"/>
      <c r="I20" s="58">
        <f>SUM(I17:I19)</f>
        <v>2494.7199999999998</v>
      </c>
      <c r="J20" s="115">
        <f>I20/$I$280</f>
        <v>5.64E-3</v>
      </c>
      <c r="K20" s="124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</row>
    <row r="21" spans="1:40" s="31" customFormat="1" ht="13.5" thickBot="1" x14ac:dyDescent="0.25">
      <c r="A21" s="33"/>
      <c r="B21" s="60"/>
      <c r="C21" s="73"/>
      <c r="D21" s="73"/>
      <c r="E21" s="73"/>
      <c r="F21" s="73"/>
      <c r="G21" s="73"/>
      <c r="H21" s="73"/>
      <c r="I21" s="99"/>
      <c r="J21" s="74"/>
      <c r="K21" s="124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</row>
    <row r="22" spans="1:40" s="31" customFormat="1" ht="13.5" thickBot="1" x14ac:dyDescent="0.25">
      <c r="A22" s="29"/>
      <c r="B22" s="81"/>
      <c r="C22" s="179" t="s">
        <v>10</v>
      </c>
      <c r="D22" s="282" t="s">
        <v>120</v>
      </c>
      <c r="E22" s="283"/>
      <c r="F22" s="308"/>
      <c r="G22" s="283"/>
      <c r="H22" s="283"/>
      <c r="I22" s="284"/>
      <c r="J22" s="48"/>
      <c r="K22" s="124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</row>
    <row r="23" spans="1:40" s="31" customFormat="1" ht="25.5" x14ac:dyDescent="0.2">
      <c r="A23" s="29"/>
      <c r="B23" s="22">
        <v>99059</v>
      </c>
      <c r="C23" s="177" t="s">
        <v>121</v>
      </c>
      <c r="D23" s="118" t="s">
        <v>176</v>
      </c>
      <c r="E23" s="230" t="s">
        <v>35</v>
      </c>
      <c r="F23" s="247">
        <v>42</v>
      </c>
      <c r="G23" s="39">
        <v>53.94</v>
      </c>
      <c r="H23" s="39">
        <f t="shared" ref="H23:H29" si="1">TRUNC((G23*(1+$I$6)),2)</f>
        <v>69.62</v>
      </c>
      <c r="I23" s="20">
        <f t="shared" ref="I23:I31" si="2">F23*H23</f>
        <v>2924.04</v>
      </c>
      <c r="J23" s="116">
        <f>I23/$I$280</f>
        <v>6.6100000000000004E-3</v>
      </c>
      <c r="K23" s="124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</row>
    <row r="24" spans="1:40" s="31" customFormat="1" ht="51" x14ac:dyDescent="0.2">
      <c r="A24" s="29"/>
      <c r="B24" s="22">
        <v>100896</v>
      </c>
      <c r="C24" s="177" t="s">
        <v>122</v>
      </c>
      <c r="D24" s="118" t="s">
        <v>276</v>
      </c>
      <c r="E24" s="230" t="s">
        <v>35</v>
      </c>
      <c r="F24" s="234">
        <v>65</v>
      </c>
      <c r="G24" s="39">
        <v>51.06</v>
      </c>
      <c r="H24" s="39">
        <f t="shared" ref="H24" si="3">TRUNC((G24*(1+$I$6)),2)</f>
        <v>65.900000000000006</v>
      </c>
      <c r="I24" s="20">
        <f t="shared" si="2"/>
        <v>4283.5</v>
      </c>
      <c r="J24" s="116" t="s">
        <v>275</v>
      </c>
      <c r="K24" s="124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</row>
    <row r="25" spans="1:40" s="31" customFormat="1" ht="25.5" x14ac:dyDescent="0.2">
      <c r="A25" s="29"/>
      <c r="B25" s="22">
        <v>93358</v>
      </c>
      <c r="C25" s="177" t="s">
        <v>123</v>
      </c>
      <c r="D25" s="118" t="s">
        <v>177</v>
      </c>
      <c r="E25" s="230" t="s">
        <v>34</v>
      </c>
      <c r="F25" s="143">
        <v>3.83</v>
      </c>
      <c r="G25" s="39">
        <v>68.55</v>
      </c>
      <c r="H25" s="39">
        <f t="shared" si="1"/>
        <v>88.47</v>
      </c>
      <c r="I25" s="20">
        <f t="shared" si="2"/>
        <v>338.84</v>
      </c>
      <c r="J25" s="116">
        <f>I25/$I$280</f>
        <v>7.6999999999999996E-4</v>
      </c>
      <c r="K25" s="124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</row>
    <row r="26" spans="1:40" s="31" customFormat="1" ht="25.5" x14ac:dyDescent="0.2">
      <c r="A26" s="29"/>
      <c r="B26" s="98">
        <v>95952</v>
      </c>
      <c r="C26" s="177" t="s">
        <v>124</v>
      </c>
      <c r="D26" s="118" t="s">
        <v>277</v>
      </c>
      <c r="E26" s="230" t="s">
        <v>34</v>
      </c>
      <c r="F26" s="143">
        <v>3.25</v>
      </c>
      <c r="G26" s="39">
        <v>2214.5300000000002</v>
      </c>
      <c r="H26" s="39">
        <f t="shared" si="1"/>
        <v>2858.29</v>
      </c>
      <c r="I26" s="20">
        <f t="shared" si="2"/>
        <v>9289.44</v>
      </c>
      <c r="J26" s="116">
        <f>I26/$I$280</f>
        <v>2.0979999999999999E-2</v>
      </c>
      <c r="K26" s="124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</row>
    <row r="27" spans="1:40" s="31" customFormat="1" ht="25.5" x14ac:dyDescent="0.2">
      <c r="A27" s="29"/>
      <c r="B27" s="98">
        <v>95952</v>
      </c>
      <c r="C27" s="177" t="s">
        <v>125</v>
      </c>
      <c r="D27" s="118" t="s">
        <v>278</v>
      </c>
      <c r="E27" s="230" t="s">
        <v>34</v>
      </c>
      <c r="F27" s="143">
        <v>5.75</v>
      </c>
      <c r="G27" s="39">
        <v>2214.5300000000002</v>
      </c>
      <c r="H27" s="39">
        <f t="shared" si="1"/>
        <v>2858.29</v>
      </c>
      <c r="I27" s="20">
        <f t="shared" si="2"/>
        <v>16435.169999999998</v>
      </c>
      <c r="J27" s="116">
        <f>I27/$I$280</f>
        <v>3.7130000000000003E-2</v>
      </c>
      <c r="K27" s="124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</row>
    <row r="28" spans="1:40" s="31" customFormat="1" ht="25.5" x14ac:dyDescent="0.2">
      <c r="A28" s="29"/>
      <c r="B28" s="22">
        <v>95952</v>
      </c>
      <c r="C28" s="177" t="s">
        <v>126</v>
      </c>
      <c r="D28" s="118" t="s">
        <v>279</v>
      </c>
      <c r="E28" s="79" t="s">
        <v>34</v>
      </c>
      <c r="F28" s="143">
        <v>5.75</v>
      </c>
      <c r="G28" s="39">
        <v>2214.5300000000002</v>
      </c>
      <c r="H28" s="39">
        <f t="shared" si="1"/>
        <v>2858.29</v>
      </c>
      <c r="I28" s="20">
        <f t="shared" si="2"/>
        <v>16435.169999999998</v>
      </c>
      <c r="J28" s="116">
        <f>I28/$I$280</f>
        <v>3.7130000000000003E-2</v>
      </c>
      <c r="K28" s="124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</row>
    <row r="29" spans="1:40" s="31" customFormat="1" ht="25.5" x14ac:dyDescent="0.2">
      <c r="A29" s="29"/>
      <c r="B29" s="22">
        <v>95952</v>
      </c>
      <c r="C29" s="177" t="s">
        <v>127</v>
      </c>
      <c r="D29" s="118" t="s">
        <v>280</v>
      </c>
      <c r="E29" s="230" t="s">
        <v>34</v>
      </c>
      <c r="F29" s="143">
        <v>1.2</v>
      </c>
      <c r="G29" s="39">
        <v>2214.5300000000002</v>
      </c>
      <c r="H29" s="39">
        <f t="shared" si="1"/>
        <v>2858.29</v>
      </c>
      <c r="I29" s="20">
        <f t="shared" si="2"/>
        <v>3429.95</v>
      </c>
      <c r="J29" s="116">
        <f>I29/$I$280</f>
        <v>7.7499999999999999E-3</v>
      </c>
      <c r="K29" s="124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</row>
    <row r="30" spans="1:40" s="31" customFormat="1" x14ac:dyDescent="0.2">
      <c r="A30" s="33"/>
      <c r="B30" s="76">
        <v>95952</v>
      </c>
      <c r="C30" s="189" t="s">
        <v>282</v>
      </c>
      <c r="D30" s="241" t="s">
        <v>281</v>
      </c>
      <c r="E30" s="246" t="s">
        <v>34</v>
      </c>
      <c r="F30" s="146">
        <v>5.3</v>
      </c>
      <c r="G30" s="39">
        <v>2214.5300000000002</v>
      </c>
      <c r="H30" s="39">
        <f t="shared" ref="H30" si="4">TRUNC((G30*(1+$I$6)),2)</f>
        <v>2858.29</v>
      </c>
      <c r="I30" s="20">
        <f t="shared" si="2"/>
        <v>15148.94</v>
      </c>
      <c r="J30" s="116"/>
      <c r="K30" s="124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</row>
    <row r="31" spans="1:40" s="31" customFormat="1" ht="51" x14ac:dyDescent="0.2">
      <c r="A31" s="33"/>
      <c r="B31" s="258">
        <v>98557</v>
      </c>
      <c r="C31" s="189" t="s">
        <v>371</v>
      </c>
      <c r="D31" s="259" t="s">
        <v>370</v>
      </c>
      <c r="E31" s="246" t="s">
        <v>32</v>
      </c>
      <c r="F31" s="146">
        <v>47</v>
      </c>
      <c r="G31" s="39">
        <v>35.1</v>
      </c>
      <c r="H31" s="39">
        <f t="shared" ref="H31" si="5">TRUNC((G31*(1+$I$6)),2)</f>
        <v>45.3</v>
      </c>
      <c r="I31" s="20">
        <f t="shared" si="2"/>
        <v>2129.1</v>
      </c>
      <c r="J31" s="116"/>
      <c r="K31" s="124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</row>
    <row r="32" spans="1:40" s="31" customFormat="1" x14ac:dyDescent="0.2">
      <c r="A32" s="33"/>
      <c r="B32" s="76"/>
      <c r="C32" s="177"/>
      <c r="D32" s="241"/>
      <c r="E32" s="242"/>
      <c r="F32" s="243"/>
      <c r="G32" s="244"/>
      <c r="H32" s="245"/>
      <c r="I32" s="20"/>
      <c r="J32" s="116"/>
      <c r="K32" s="124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</row>
    <row r="33" spans="1:40" s="31" customFormat="1" x14ac:dyDescent="0.2">
      <c r="A33" s="33"/>
      <c r="B33" s="76"/>
      <c r="C33" s="279" t="s">
        <v>55</v>
      </c>
      <c r="D33" s="280"/>
      <c r="E33" s="280"/>
      <c r="F33" s="280"/>
      <c r="G33" s="280"/>
      <c r="H33" s="281"/>
      <c r="I33" s="58">
        <f>SUM(I23:I31)</f>
        <v>70414.149999999994</v>
      </c>
      <c r="J33" s="115">
        <f>I33/$I$280</f>
        <v>0.15906999999999999</v>
      </c>
      <c r="K33" s="124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</row>
    <row r="34" spans="1:40" s="31" customFormat="1" ht="13.5" thickBot="1" x14ac:dyDescent="0.25">
      <c r="A34" s="33"/>
      <c r="B34" s="60"/>
      <c r="C34" s="73"/>
      <c r="D34" s="73"/>
      <c r="E34" s="73"/>
      <c r="F34" s="73"/>
      <c r="G34" s="73"/>
      <c r="H34" s="73"/>
      <c r="I34" s="99"/>
      <c r="J34" s="74"/>
      <c r="K34" s="124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</row>
    <row r="35" spans="1:40" s="31" customFormat="1" ht="13.5" thickBot="1" x14ac:dyDescent="0.25">
      <c r="A35" s="29"/>
      <c r="B35" s="22"/>
      <c r="C35" s="179" t="s">
        <v>11</v>
      </c>
      <c r="D35" s="307" t="s">
        <v>54</v>
      </c>
      <c r="E35" s="308"/>
      <c r="F35" s="308"/>
      <c r="G35" s="308"/>
      <c r="H35" s="308"/>
      <c r="I35" s="309"/>
      <c r="J35" s="48"/>
      <c r="K35" s="124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</row>
    <row r="36" spans="1:40" s="31" customFormat="1" ht="76.5" customHeight="1" x14ac:dyDescent="0.2">
      <c r="A36" s="29"/>
      <c r="B36" s="22">
        <v>87509</v>
      </c>
      <c r="C36" s="177" t="s">
        <v>128</v>
      </c>
      <c r="D36" s="13" t="s">
        <v>369</v>
      </c>
      <c r="E36" s="21" t="s">
        <v>32</v>
      </c>
      <c r="F36" s="143">
        <f>324.46-5.04-15.12-2.1-2.1-1.68-1.68-1.68-1.68-2*2.1</f>
        <v>289.18</v>
      </c>
      <c r="G36" s="39">
        <v>139.76</v>
      </c>
      <c r="H36" s="39">
        <f>TRUNC((G36*(1+$I$6)),2)</f>
        <v>180.38</v>
      </c>
      <c r="I36" s="20">
        <f>F36*H36</f>
        <v>52162.29</v>
      </c>
      <c r="J36" s="116">
        <f>I36/$I$280</f>
        <v>0.11783</v>
      </c>
      <c r="K36" s="124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</row>
    <row r="37" spans="1:40" s="31" customFormat="1" ht="76.5" customHeight="1" x14ac:dyDescent="0.2">
      <c r="A37" s="29"/>
      <c r="B37" s="22">
        <v>87509</v>
      </c>
      <c r="C37" s="177" t="s">
        <v>129</v>
      </c>
      <c r="D37" s="13" t="s">
        <v>347</v>
      </c>
      <c r="E37" s="21" t="s">
        <v>32</v>
      </c>
      <c r="F37" s="143">
        <v>59.67</v>
      </c>
      <c r="G37" s="39">
        <v>139.76</v>
      </c>
      <c r="H37" s="39">
        <f>TRUNC((G37*(1+$I$6)),2)</f>
        <v>180.38</v>
      </c>
      <c r="I37" s="20">
        <f>F37*H37</f>
        <v>10763.27</v>
      </c>
      <c r="J37" s="116">
        <f>I37/$I$280</f>
        <v>2.4309999999999998E-2</v>
      </c>
      <c r="K37" s="124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</row>
    <row r="38" spans="1:40" s="31" customFormat="1" ht="13.5" thickBot="1" x14ac:dyDescent="0.25">
      <c r="A38" s="33"/>
      <c r="B38" s="30"/>
      <c r="C38" s="310" t="s">
        <v>130</v>
      </c>
      <c r="D38" s="311"/>
      <c r="E38" s="311"/>
      <c r="F38" s="311"/>
      <c r="G38" s="311"/>
      <c r="H38" s="312"/>
      <c r="I38" s="58">
        <f>SUM(I36:I37)</f>
        <v>62925.56</v>
      </c>
      <c r="J38" s="115">
        <f>I38/$I$280</f>
        <v>0.14215</v>
      </c>
      <c r="K38" s="124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</row>
    <row r="39" spans="1:40" s="31" customFormat="1" x14ac:dyDescent="0.2">
      <c r="A39" s="29"/>
      <c r="B39" s="22"/>
      <c r="C39" s="185" t="s">
        <v>12</v>
      </c>
      <c r="D39" s="119" t="s">
        <v>314</v>
      </c>
      <c r="E39" s="54"/>
      <c r="F39" s="144"/>
      <c r="G39" s="55"/>
      <c r="H39" s="55"/>
      <c r="I39" s="56"/>
      <c r="J39" s="116"/>
      <c r="K39" s="124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</row>
    <row r="40" spans="1:40" s="31" customFormat="1" x14ac:dyDescent="0.2">
      <c r="A40" s="29"/>
      <c r="B40" s="22"/>
      <c r="C40" s="182" t="s">
        <v>52</v>
      </c>
      <c r="D40" s="78" t="s">
        <v>79</v>
      </c>
      <c r="E40" s="21"/>
      <c r="F40" s="145"/>
      <c r="G40" s="39"/>
      <c r="H40" s="39"/>
      <c r="I40" s="20"/>
      <c r="J40" s="116"/>
      <c r="K40" s="124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</row>
    <row r="41" spans="1:40" s="31" customFormat="1" ht="38.25" x14ac:dyDescent="0.2">
      <c r="A41" s="29"/>
      <c r="B41" s="22">
        <v>94319</v>
      </c>
      <c r="C41" s="177" t="s">
        <v>77</v>
      </c>
      <c r="D41" s="176" t="s">
        <v>103</v>
      </c>
      <c r="E41" s="21" t="s">
        <v>34</v>
      </c>
      <c r="F41" s="143">
        <v>2.6</v>
      </c>
      <c r="G41" s="39">
        <v>37.82</v>
      </c>
      <c r="H41" s="39">
        <f t="shared" ref="H41:H69" si="6">TRUNC((G41*(1+$I$6)),2)</f>
        <v>48.81</v>
      </c>
      <c r="I41" s="20">
        <f t="shared" ref="I41:I47" si="7">F41*H41</f>
        <v>126.91</v>
      </c>
      <c r="J41" s="116">
        <f>I41/$I$280</f>
        <v>2.9E-4</v>
      </c>
      <c r="K41" s="124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</row>
    <row r="42" spans="1:40" s="31" customFormat="1" ht="25.5" x14ac:dyDescent="0.2">
      <c r="A42" s="29"/>
      <c r="B42" s="22">
        <v>96624</v>
      </c>
      <c r="C42" s="177" t="s">
        <v>78</v>
      </c>
      <c r="D42" s="12" t="s">
        <v>36</v>
      </c>
      <c r="E42" s="21" t="s">
        <v>34</v>
      </c>
      <c r="F42" s="143">
        <v>0.78</v>
      </c>
      <c r="G42" s="39">
        <v>109.84</v>
      </c>
      <c r="H42" s="39">
        <f t="shared" si="6"/>
        <v>141.77000000000001</v>
      </c>
      <c r="I42" s="20">
        <f t="shared" si="7"/>
        <v>110.58</v>
      </c>
      <c r="J42" s="116">
        <f>I42/$I$280</f>
        <v>2.5000000000000001E-4</v>
      </c>
      <c r="K42" s="124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</row>
    <row r="43" spans="1:40" s="31" customFormat="1" ht="25.5" x14ac:dyDescent="0.2">
      <c r="A43" s="29"/>
      <c r="B43" s="22" t="s">
        <v>170</v>
      </c>
      <c r="C43" s="177" t="s">
        <v>81</v>
      </c>
      <c r="D43" s="200" t="s">
        <v>51</v>
      </c>
      <c r="E43" s="21" t="s">
        <v>32</v>
      </c>
      <c r="F43" s="143">
        <v>15.6</v>
      </c>
      <c r="G43" s="39">
        <v>6</v>
      </c>
      <c r="H43" s="39">
        <f t="shared" si="6"/>
        <v>7.74</v>
      </c>
      <c r="I43" s="20">
        <f t="shared" si="7"/>
        <v>120.74</v>
      </c>
      <c r="J43" s="116">
        <f>I43/$I$280</f>
        <v>2.7E-4</v>
      </c>
      <c r="K43" s="124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</row>
    <row r="44" spans="1:40" s="31" customFormat="1" ht="38.25" x14ac:dyDescent="0.2">
      <c r="A44" s="29"/>
      <c r="B44" s="22">
        <v>94991</v>
      </c>
      <c r="C44" s="177" t="s">
        <v>83</v>
      </c>
      <c r="D44" s="13" t="s">
        <v>93</v>
      </c>
      <c r="E44" s="21" t="s">
        <v>34</v>
      </c>
      <c r="F44" s="145">
        <v>0.78</v>
      </c>
      <c r="G44" s="39">
        <v>584.83000000000004</v>
      </c>
      <c r="H44" s="39">
        <f t="shared" si="6"/>
        <v>754.84</v>
      </c>
      <c r="I44" s="20">
        <f t="shared" si="7"/>
        <v>588.78</v>
      </c>
      <c r="J44" s="116">
        <f>I44/$I$280</f>
        <v>1.33E-3</v>
      </c>
      <c r="K44" s="124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</row>
    <row r="45" spans="1:40" s="31" customFormat="1" ht="38.25" x14ac:dyDescent="0.2">
      <c r="A45" s="29"/>
      <c r="B45" s="22">
        <v>88649</v>
      </c>
      <c r="C45" s="177" t="s">
        <v>132</v>
      </c>
      <c r="D45" s="71" t="s">
        <v>92</v>
      </c>
      <c r="E45" s="21" t="s">
        <v>35</v>
      </c>
      <c r="F45" s="145">
        <v>19.260000000000002</v>
      </c>
      <c r="G45" s="39">
        <v>5.91</v>
      </c>
      <c r="H45" s="39">
        <f t="shared" ref="H45" si="8">TRUNC((G45*(1+$I$6)),2)</f>
        <v>7.62</v>
      </c>
      <c r="I45" s="20">
        <f t="shared" si="7"/>
        <v>146.76</v>
      </c>
      <c r="J45" s="116"/>
      <c r="K45" s="124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</row>
    <row r="46" spans="1:40" s="31" customFormat="1" ht="51" x14ac:dyDescent="0.2">
      <c r="A46" s="29"/>
      <c r="B46" s="22">
        <v>87249</v>
      </c>
      <c r="C46" s="177" t="s">
        <v>89</v>
      </c>
      <c r="D46" s="11" t="s">
        <v>168</v>
      </c>
      <c r="E46" s="21" t="s">
        <v>32</v>
      </c>
      <c r="F46" s="143">
        <v>15.6</v>
      </c>
      <c r="G46" s="39">
        <v>50.89</v>
      </c>
      <c r="H46" s="39">
        <f t="shared" si="6"/>
        <v>65.680000000000007</v>
      </c>
      <c r="I46" s="20">
        <f t="shared" si="7"/>
        <v>1024.6099999999999</v>
      </c>
      <c r="J46" s="116">
        <f>I46/$I$280</f>
        <v>2.31E-3</v>
      </c>
      <c r="K46" s="124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</row>
    <row r="47" spans="1:40" s="31" customFormat="1" ht="25.5" x14ac:dyDescent="0.2">
      <c r="A47" s="29"/>
      <c r="B47" s="22">
        <v>98689</v>
      </c>
      <c r="C47" s="177" t="s">
        <v>189</v>
      </c>
      <c r="D47" s="71" t="s">
        <v>80</v>
      </c>
      <c r="E47" s="21" t="s">
        <v>35</v>
      </c>
      <c r="F47" s="143">
        <v>2.2000000000000002</v>
      </c>
      <c r="G47" s="39">
        <v>87.64</v>
      </c>
      <c r="H47" s="39">
        <f t="shared" si="6"/>
        <v>113.11</v>
      </c>
      <c r="I47" s="20">
        <f t="shared" si="7"/>
        <v>248.84</v>
      </c>
      <c r="J47" s="116">
        <f>I47/$I$280</f>
        <v>5.5999999999999995E-4</v>
      </c>
      <c r="K47" s="124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</row>
    <row r="48" spans="1:40" s="31" customFormat="1" x14ac:dyDescent="0.2">
      <c r="A48" s="29"/>
      <c r="B48" s="22"/>
      <c r="C48" s="182" t="s">
        <v>190</v>
      </c>
      <c r="D48" s="78" t="s">
        <v>82</v>
      </c>
      <c r="E48" s="79"/>
      <c r="F48" s="145"/>
      <c r="G48" s="39"/>
      <c r="H48" s="39"/>
      <c r="I48" s="20"/>
      <c r="J48" s="116"/>
      <c r="K48" s="124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</row>
    <row r="49" spans="1:40" s="31" customFormat="1" ht="51" x14ac:dyDescent="0.2">
      <c r="A49" s="29"/>
      <c r="B49" s="22">
        <v>87508</v>
      </c>
      <c r="C49" s="177" t="s">
        <v>77</v>
      </c>
      <c r="D49" s="12" t="s">
        <v>94</v>
      </c>
      <c r="E49" s="79" t="s">
        <v>32</v>
      </c>
      <c r="F49" s="145">
        <v>2.64</v>
      </c>
      <c r="G49" s="39">
        <v>92.03</v>
      </c>
      <c r="H49" s="39">
        <f t="shared" ref="H49" si="9">TRUNC((G49*(1+$I$6)),2)</f>
        <v>118.78</v>
      </c>
      <c r="I49" s="20">
        <f>F49*H49</f>
        <v>313.58</v>
      </c>
      <c r="J49" s="116"/>
      <c r="K49" s="124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</row>
    <row r="50" spans="1:40" s="31" customFormat="1" ht="25.5" x14ac:dyDescent="0.2">
      <c r="A50" s="29"/>
      <c r="B50" s="22">
        <v>87879</v>
      </c>
      <c r="C50" s="177" t="s">
        <v>191</v>
      </c>
      <c r="D50" s="12" t="s">
        <v>40</v>
      </c>
      <c r="E50" s="21" t="s">
        <v>32</v>
      </c>
      <c r="F50" s="143">
        <v>68.78</v>
      </c>
      <c r="G50" s="39">
        <v>3.46</v>
      </c>
      <c r="H50" s="39">
        <f t="shared" si="6"/>
        <v>4.46</v>
      </c>
      <c r="I50" s="20">
        <f>F50*H50</f>
        <v>306.76</v>
      </c>
      <c r="J50" s="116">
        <f>I50/$I$280</f>
        <v>6.8999999999999997E-4</v>
      </c>
      <c r="K50" s="124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</row>
    <row r="51" spans="1:40" s="31" customFormat="1" ht="51" x14ac:dyDescent="0.2">
      <c r="A51" s="29"/>
      <c r="B51" s="22">
        <v>87529</v>
      </c>
      <c r="C51" s="177" t="s">
        <v>192</v>
      </c>
      <c r="D51" s="12" t="s">
        <v>85</v>
      </c>
      <c r="E51" s="19" t="s">
        <v>32</v>
      </c>
      <c r="F51" s="143">
        <v>68.78</v>
      </c>
      <c r="G51" s="39">
        <v>29.25</v>
      </c>
      <c r="H51" s="39">
        <f t="shared" si="6"/>
        <v>37.75</v>
      </c>
      <c r="I51" s="20">
        <f>F51*H51</f>
        <v>2596.4499999999998</v>
      </c>
      <c r="J51" s="116">
        <f>I51/$I$280</f>
        <v>5.8700000000000002E-3</v>
      </c>
      <c r="K51" s="124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</row>
    <row r="52" spans="1:40" s="31" customFormat="1" ht="51" x14ac:dyDescent="0.2">
      <c r="A52" s="29"/>
      <c r="B52" s="22">
        <v>87273</v>
      </c>
      <c r="C52" s="177" t="s">
        <v>193</v>
      </c>
      <c r="D52" s="12" t="s">
        <v>90</v>
      </c>
      <c r="E52" s="19" t="s">
        <v>32</v>
      </c>
      <c r="F52" s="143">
        <v>68.78</v>
      </c>
      <c r="G52" s="39">
        <v>133.91999999999999</v>
      </c>
      <c r="H52" s="39">
        <f t="shared" si="6"/>
        <v>172.85</v>
      </c>
      <c r="I52" s="20">
        <f>F52*H52</f>
        <v>11888.62</v>
      </c>
      <c r="J52" s="116">
        <f>I52/$I$280</f>
        <v>2.6859999999999998E-2</v>
      </c>
      <c r="K52" s="124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</row>
    <row r="53" spans="1:40" s="31" customFormat="1" x14ac:dyDescent="0.2">
      <c r="A53" s="29"/>
      <c r="B53" s="22"/>
      <c r="C53" s="182" t="s">
        <v>194</v>
      </c>
      <c r="D53" s="78" t="s">
        <v>88</v>
      </c>
      <c r="E53" s="21"/>
      <c r="F53" s="143"/>
      <c r="G53" s="39"/>
      <c r="H53" s="39"/>
      <c r="I53" s="20"/>
      <c r="J53" s="116"/>
      <c r="K53" s="124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</row>
    <row r="54" spans="1:40" s="31" customFormat="1" ht="38.25" x14ac:dyDescent="0.2">
      <c r="A54" s="29"/>
      <c r="B54" s="22">
        <v>96486</v>
      </c>
      <c r="C54" s="177" t="s">
        <v>195</v>
      </c>
      <c r="D54" s="12" t="s">
        <v>315</v>
      </c>
      <c r="E54" s="21" t="s">
        <v>32</v>
      </c>
      <c r="F54" s="143">
        <v>15.6</v>
      </c>
      <c r="G54" s="39">
        <v>84.74</v>
      </c>
      <c r="H54" s="39">
        <f t="shared" si="6"/>
        <v>109.37</v>
      </c>
      <c r="I54" s="20">
        <f>F54*H54</f>
        <v>1706.17</v>
      </c>
      <c r="J54" s="116">
        <f>I54/$I$280</f>
        <v>3.8500000000000001E-3</v>
      </c>
      <c r="K54" s="124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</row>
    <row r="55" spans="1:40" s="31" customFormat="1" ht="25.5" customHeight="1" x14ac:dyDescent="0.2">
      <c r="A55" s="29"/>
      <c r="B55" s="22">
        <v>36250</v>
      </c>
      <c r="C55" s="177" t="s">
        <v>196</v>
      </c>
      <c r="D55" s="12" t="s">
        <v>316</v>
      </c>
      <c r="E55" s="21" t="s">
        <v>35</v>
      </c>
      <c r="F55" s="143">
        <v>23.26</v>
      </c>
      <c r="G55" s="39">
        <v>5.19</v>
      </c>
      <c r="H55" s="39">
        <f t="shared" si="6"/>
        <v>6.69</v>
      </c>
      <c r="I55" s="20">
        <f>F55*H55</f>
        <v>155.61000000000001</v>
      </c>
      <c r="J55" s="116">
        <f>I55/$I$280</f>
        <v>3.5E-4</v>
      </c>
      <c r="K55" s="124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</row>
    <row r="56" spans="1:40" s="31" customFormat="1" x14ac:dyDescent="0.2">
      <c r="A56" s="29"/>
      <c r="B56" s="22"/>
      <c r="C56" s="182" t="s">
        <v>197</v>
      </c>
      <c r="D56" s="80" t="s">
        <v>84</v>
      </c>
      <c r="E56" s="21"/>
      <c r="F56" s="143"/>
      <c r="G56" s="39"/>
      <c r="H56" s="39"/>
      <c r="I56" s="20"/>
      <c r="J56" s="116"/>
      <c r="K56" s="124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</row>
    <row r="57" spans="1:40" s="31" customFormat="1" ht="25.5" x14ac:dyDescent="0.2">
      <c r="A57" s="29"/>
      <c r="B57" s="22">
        <v>98689</v>
      </c>
      <c r="C57" s="177" t="s">
        <v>198</v>
      </c>
      <c r="D57" s="71" t="s">
        <v>87</v>
      </c>
      <c r="E57" s="21" t="s">
        <v>35</v>
      </c>
      <c r="F57" s="143">
        <v>1.2</v>
      </c>
      <c r="G57" s="39">
        <v>87.64</v>
      </c>
      <c r="H57" s="39">
        <f t="shared" si="6"/>
        <v>113.11</v>
      </c>
      <c r="I57" s="20">
        <f>F57*H57</f>
        <v>135.72999999999999</v>
      </c>
      <c r="J57" s="116">
        <f>I57/$I$280</f>
        <v>3.1E-4</v>
      </c>
      <c r="K57" s="124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</row>
    <row r="58" spans="1:40" s="31" customFormat="1" ht="25.5" x14ac:dyDescent="0.2">
      <c r="A58" s="29"/>
      <c r="B58" s="98">
        <v>91341</v>
      </c>
      <c r="C58" s="177" t="s">
        <v>199</v>
      </c>
      <c r="D58" s="71" t="s">
        <v>446</v>
      </c>
      <c r="E58" s="21" t="s">
        <v>32</v>
      </c>
      <c r="F58" s="143">
        <v>1.68</v>
      </c>
      <c r="G58" s="39">
        <v>689.97</v>
      </c>
      <c r="H58" s="39">
        <f t="shared" si="6"/>
        <v>890.54</v>
      </c>
      <c r="I58" s="20">
        <f>F58*H58</f>
        <v>1496.11</v>
      </c>
      <c r="J58" s="116">
        <f>I58/$I$280</f>
        <v>3.3800000000000002E-3</v>
      </c>
      <c r="K58" s="124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</row>
    <row r="59" spans="1:40" s="31" customFormat="1" ht="64.5" customHeight="1" x14ac:dyDescent="0.2">
      <c r="A59" s="29"/>
      <c r="B59" s="22">
        <v>94569</v>
      </c>
      <c r="C59" s="177" t="s">
        <v>200</v>
      </c>
      <c r="D59" s="71" t="s">
        <v>317</v>
      </c>
      <c r="E59" s="21" t="s">
        <v>32</v>
      </c>
      <c r="F59" s="143">
        <f>0.6*0.6*2</f>
        <v>0.72</v>
      </c>
      <c r="G59" s="39">
        <v>557.30999999999995</v>
      </c>
      <c r="H59" s="39">
        <f t="shared" si="6"/>
        <v>719.32</v>
      </c>
      <c r="I59" s="20">
        <f>F59*H59</f>
        <v>517.91</v>
      </c>
      <c r="J59" s="116">
        <f>I59/$I$280</f>
        <v>1.17E-3</v>
      </c>
      <c r="K59" s="124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</row>
    <row r="60" spans="1:40" s="31" customFormat="1" ht="25.5" x14ac:dyDescent="0.2">
      <c r="A60" s="29"/>
      <c r="B60" s="98">
        <v>91341</v>
      </c>
      <c r="C60" s="177" t="s">
        <v>320</v>
      </c>
      <c r="D60" s="71" t="s">
        <v>447</v>
      </c>
      <c r="E60" s="21" t="s">
        <v>32</v>
      </c>
      <c r="F60" s="143">
        <f>0.7*2.1*2</f>
        <v>2.94</v>
      </c>
      <c r="G60" s="39">
        <v>689.97</v>
      </c>
      <c r="H60" s="39">
        <f t="shared" ref="H60" si="10">TRUNC((G60*(1+$I$6)),2)</f>
        <v>890.54</v>
      </c>
      <c r="I60" s="20">
        <f>F60*H60</f>
        <v>2618.19</v>
      </c>
      <c r="J60" s="116">
        <f>I60/$I$280</f>
        <v>5.9100000000000003E-3</v>
      </c>
      <c r="K60" s="124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</row>
    <row r="61" spans="1:40" s="31" customFormat="1" x14ac:dyDescent="0.2">
      <c r="A61" s="29"/>
      <c r="B61" s="22"/>
      <c r="C61" s="183" t="s">
        <v>201</v>
      </c>
      <c r="D61" s="78" t="s">
        <v>91</v>
      </c>
      <c r="E61" s="19"/>
      <c r="F61" s="143"/>
      <c r="G61" s="39"/>
      <c r="H61" s="39"/>
      <c r="I61" s="20"/>
      <c r="J61" s="116"/>
      <c r="K61" s="124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</row>
    <row r="62" spans="1:40" s="31" customFormat="1" ht="51" x14ac:dyDescent="0.2">
      <c r="A62" s="29"/>
      <c r="B62" s="98" t="s">
        <v>178</v>
      </c>
      <c r="C62" s="177" t="s">
        <v>202</v>
      </c>
      <c r="D62" s="233" t="s">
        <v>179</v>
      </c>
      <c r="E62" s="19" t="s">
        <v>33</v>
      </c>
      <c r="F62" s="143">
        <v>2</v>
      </c>
      <c r="G62" s="39">
        <v>392.6</v>
      </c>
      <c r="H62" s="39">
        <f t="shared" si="6"/>
        <v>506.72</v>
      </c>
      <c r="I62" s="20">
        <f t="shared" ref="I62:I69" si="11">F62*H62</f>
        <v>1013.44</v>
      </c>
      <c r="J62" s="116">
        <f t="shared" ref="J62:J70" si="12">I62/$I$280</f>
        <v>2.2899999999999999E-3</v>
      </c>
      <c r="K62" s="124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</row>
    <row r="63" spans="1:40" s="31" customFormat="1" ht="38.25" x14ac:dyDescent="0.2">
      <c r="A63" s="29"/>
      <c r="B63" s="22">
        <v>86937</v>
      </c>
      <c r="C63" s="177" t="s">
        <v>203</v>
      </c>
      <c r="D63" s="13" t="s">
        <v>96</v>
      </c>
      <c r="E63" s="19" t="s">
        <v>33</v>
      </c>
      <c r="F63" s="143">
        <v>2</v>
      </c>
      <c r="G63" s="39">
        <v>155.21</v>
      </c>
      <c r="H63" s="39">
        <f>TRUNC((G63*(1+$I$6)),2)</f>
        <v>200.32</v>
      </c>
      <c r="I63" s="20">
        <f t="shared" si="11"/>
        <v>400.64</v>
      </c>
      <c r="J63" s="116">
        <f t="shared" si="12"/>
        <v>9.1E-4</v>
      </c>
      <c r="K63" s="124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</row>
    <row r="64" spans="1:40" s="31" customFormat="1" ht="51" x14ac:dyDescent="0.2">
      <c r="A64" s="29"/>
      <c r="B64" s="22" t="s">
        <v>171</v>
      </c>
      <c r="C64" s="177" t="s">
        <v>321</v>
      </c>
      <c r="D64" s="118" t="s">
        <v>97</v>
      </c>
      <c r="E64" s="21" t="s">
        <v>32</v>
      </c>
      <c r="F64" s="143">
        <v>0.72</v>
      </c>
      <c r="G64" s="39">
        <v>550</v>
      </c>
      <c r="H64" s="39">
        <f t="shared" si="6"/>
        <v>709.88</v>
      </c>
      <c r="I64" s="20">
        <f t="shared" si="11"/>
        <v>511.11</v>
      </c>
      <c r="J64" s="116">
        <f t="shared" si="12"/>
        <v>1.15E-3</v>
      </c>
      <c r="K64" s="124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</row>
    <row r="65" spans="1:40" s="31" customFormat="1" ht="42" customHeight="1" x14ac:dyDescent="0.2">
      <c r="A65" s="29"/>
      <c r="B65" s="22">
        <v>11186</v>
      </c>
      <c r="C65" s="177" t="s">
        <v>322</v>
      </c>
      <c r="D65" s="118" t="s">
        <v>318</v>
      </c>
      <c r="E65" s="19" t="s">
        <v>32</v>
      </c>
      <c r="F65" s="143">
        <f>1.2*0.6</f>
        <v>0.72</v>
      </c>
      <c r="G65" s="39">
        <v>363.11</v>
      </c>
      <c r="H65" s="39">
        <f t="shared" si="6"/>
        <v>468.66</v>
      </c>
      <c r="I65" s="20">
        <f t="shared" si="11"/>
        <v>337.44</v>
      </c>
      <c r="J65" s="116">
        <f t="shared" si="12"/>
        <v>7.6000000000000004E-4</v>
      </c>
      <c r="K65" s="124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</row>
    <row r="66" spans="1:40" s="31" customFormat="1" ht="25.5" x14ac:dyDescent="0.2">
      <c r="A66" s="29"/>
      <c r="B66" s="22">
        <v>37401</v>
      </c>
      <c r="C66" s="177" t="s">
        <v>323</v>
      </c>
      <c r="D66" s="12" t="s">
        <v>167</v>
      </c>
      <c r="E66" s="19" t="s">
        <v>33</v>
      </c>
      <c r="F66" s="143">
        <v>2</v>
      </c>
      <c r="G66" s="39">
        <v>46.85</v>
      </c>
      <c r="H66" s="39">
        <f t="shared" si="6"/>
        <v>60.46</v>
      </c>
      <c r="I66" s="20">
        <f t="shared" si="11"/>
        <v>120.92</v>
      </c>
      <c r="J66" s="116">
        <f t="shared" si="12"/>
        <v>2.7E-4</v>
      </c>
      <c r="K66" s="124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</row>
    <row r="67" spans="1:40" s="31" customFormat="1" ht="25.5" x14ac:dyDescent="0.2">
      <c r="A67" s="29"/>
      <c r="B67" s="22">
        <v>95544</v>
      </c>
      <c r="C67" s="177" t="s">
        <v>324</v>
      </c>
      <c r="D67" s="12" t="s">
        <v>165</v>
      </c>
      <c r="E67" s="19" t="s">
        <v>33</v>
      </c>
      <c r="F67" s="143">
        <v>2</v>
      </c>
      <c r="G67" s="39">
        <v>42.04</v>
      </c>
      <c r="H67" s="39">
        <f t="shared" si="6"/>
        <v>54.26</v>
      </c>
      <c r="I67" s="20">
        <f t="shared" si="11"/>
        <v>108.52</v>
      </c>
      <c r="J67" s="116">
        <f t="shared" si="12"/>
        <v>2.5000000000000001E-4</v>
      </c>
      <c r="K67" s="124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</row>
    <row r="68" spans="1:40" s="31" customFormat="1" ht="25.5" x14ac:dyDescent="0.2">
      <c r="A68" s="29"/>
      <c r="B68" s="22">
        <v>95547</v>
      </c>
      <c r="C68" s="177" t="s">
        <v>325</v>
      </c>
      <c r="D68" s="12" t="s">
        <v>166</v>
      </c>
      <c r="E68" s="19" t="s">
        <v>33</v>
      </c>
      <c r="F68" s="143">
        <v>2</v>
      </c>
      <c r="G68" s="39">
        <v>53.7</v>
      </c>
      <c r="H68" s="39">
        <f t="shared" si="6"/>
        <v>69.31</v>
      </c>
      <c r="I68" s="20">
        <f t="shared" si="11"/>
        <v>138.62</v>
      </c>
      <c r="J68" s="116">
        <f t="shared" si="12"/>
        <v>3.1E-4</v>
      </c>
      <c r="K68" s="124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</row>
    <row r="69" spans="1:40" s="31" customFormat="1" ht="25.5" x14ac:dyDescent="0.2">
      <c r="A69" s="29"/>
      <c r="B69" s="22" t="s">
        <v>69</v>
      </c>
      <c r="C69" s="177" t="s">
        <v>326</v>
      </c>
      <c r="D69" s="13" t="s">
        <v>95</v>
      </c>
      <c r="E69" s="19" t="s">
        <v>33</v>
      </c>
      <c r="F69" s="143">
        <v>2</v>
      </c>
      <c r="G69" s="39">
        <v>226.92</v>
      </c>
      <c r="H69" s="39">
        <f t="shared" si="6"/>
        <v>292.88</v>
      </c>
      <c r="I69" s="20">
        <f t="shared" si="11"/>
        <v>585.76</v>
      </c>
      <c r="J69" s="116">
        <f t="shared" si="12"/>
        <v>1.32E-3</v>
      </c>
      <c r="K69" s="124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</row>
    <row r="70" spans="1:40" s="31" customFormat="1" x14ac:dyDescent="0.2">
      <c r="A70" s="29"/>
      <c r="B70" s="22"/>
      <c r="C70" s="191"/>
      <c r="D70" s="287" t="s">
        <v>266</v>
      </c>
      <c r="E70" s="289"/>
      <c r="F70" s="289"/>
      <c r="G70" s="289"/>
      <c r="H70" s="290"/>
      <c r="I70" s="237">
        <f>SUM(I40:I69)</f>
        <v>27318.799999999999</v>
      </c>
      <c r="J70" s="115">
        <f t="shared" si="12"/>
        <v>6.1710000000000001E-2</v>
      </c>
      <c r="K70" s="124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</row>
    <row r="71" spans="1:40" s="31" customFormat="1" x14ac:dyDescent="0.2">
      <c r="A71" s="29"/>
      <c r="B71" s="22"/>
      <c r="C71" s="185" t="s">
        <v>13</v>
      </c>
      <c r="D71" s="119" t="s">
        <v>443</v>
      </c>
      <c r="E71" s="54"/>
      <c r="F71" s="144"/>
      <c r="G71" s="55"/>
      <c r="H71" s="55"/>
      <c r="I71" s="56"/>
      <c r="J71" s="116"/>
      <c r="K71" s="124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</row>
    <row r="72" spans="1:40" s="31" customFormat="1" x14ac:dyDescent="0.2">
      <c r="A72" s="29"/>
      <c r="B72" s="22"/>
      <c r="C72" s="182" t="s">
        <v>106</v>
      </c>
      <c r="D72" s="78" t="s">
        <v>79</v>
      </c>
      <c r="E72" s="21"/>
      <c r="F72" s="145"/>
      <c r="G72" s="39"/>
      <c r="H72" s="39"/>
      <c r="I72" s="20"/>
      <c r="J72" s="116"/>
      <c r="K72" s="124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</row>
    <row r="73" spans="1:40" s="31" customFormat="1" ht="38.25" x14ac:dyDescent="0.2">
      <c r="A73" s="29"/>
      <c r="B73" s="22">
        <v>94319</v>
      </c>
      <c r="C73" s="177" t="s">
        <v>133</v>
      </c>
      <c r="D73" s="176" t="s">
        <v>103</v>
      </c>
      <c r="E73" s="21" t="s">
        <v>34</v>
      </c>
      <c r="F73" s="143">
        <v>2.6</v>
      </c>
      <c r="G73" s="39">
        <v>37.82</v>
      </c>
      <c r="H73" s="39">
        <f t="shared" ref="H73:H79" si="13">TRUNC((G73*(1+$I$6)),2)</f>
        <v>48.81</v>
      </c>
      <c r="I73" s="20">
        <f t="shared" ref="I73:I79" si="14">F73*H73</f>
        <v>126.91</v>
      </c>
      <c r="J73" s="116">
        <f>I73/$I$280</f>
        <v>2.9E-4</v>
      </c>
      <c r="K73" s="124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</row>
    <row r="74" spans="1:40" s="31" customFormat="1" ht="25.5" x14ac:dyDescent="0.2">
      <c r="A74" s="29"/>
      <c r="B74" s="22">
        <v>96624</v>
      </c>
      <c r="C74" s="177" t="s">
        <v>134</v>
      </c>
      <c r="D74" s="12" t="s">
        <v>36</v>
      </c>
      <c r="E74" s="21" t="s">
        <v>34</v>
      </c>
      <c r="F74" s="143">
        <v>0.78</v>
      </c>
      <c r="G74" s="39">
        <v>109.84</v>
      </c>
      <c r="H74" s="39">
        <f t="shared" si="13"/>
        <v>141.77000000000001</v>
      </c>
      <c r="I74" s="20">
        <f t="shared" si="14"/>
        <v>110.58</v>
      </c>
      <c r="J74" s="116">
        <f>I74/$I$280</f>
        <v>2.5000000000000001E-4</v>
      </c>
      <c r="K74" s="124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</row>
    <row r="75" spans="1:40" s="31" customFormat="1" ht="25.5" x14ac:dyDescent="0.2">
      <c r="A75" s="29"/>
      <c r="B75" s="22" t="s">
        <v>170</v>
      </c>
      <c r="C75" s="177" t="s">
        <v>135</v>
      </c>
      <c r="D75" s="200" t="s">
        <v>51</v>
      </c>
      <c r="E75" s="21" t="s">
        <v>32</v>
      </c>
      <c r="F75" s="143">
        <v>15.6</v>
      </c>
      <c r="G75" s="39">
        <v>6</v>
      </c>
      <c r="H75" s="39">
        <f t="shared" si="13"/>
        <v>7.74</v>
      </c>
      <c r="I75" s="20">
        <f t="shared" si="14"/>
        <v>120.74</v>
      </c>
      <c r="J75" s="116">
        <f>I75/$I$280</f>
        <v>2.7E-4</v>
      </c>
      <c r="K75" s="124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</row>
    <row r="76" spans="1:40" s="31" customFormat="1" ht="38.25" x14ac:dyDescent="0.2">
      <c r="A76" s="29"/>
      <c r="B76" s="22">
        <v>94991</v>
      </c>
      <c r="C76" s="177" t="s">
        <v>136</v>
      </c>
      <c r="D76" s="13" t="s">
        <v>93</v>
      </c>
      <c r="E76" s="21" t="s">
        <v>34</v>
      </c>
      <c r="F76" s="145">
        <v>0.78</v>
      </c>
      <c r="G76" s="39">
        <v>584.83000000000004</v>
      </c>
      <c r="H76" s="39">
        <f t="shared" si="13"/>
        <v>754.84</v>
      </c>
      <c r="I76" s="20">
        <f t="shared" si="14"/>
        <v>588.78</v>
      </c>
      <c r="J76" s="116">
        <f>I76/$I$280</f>
        <v>1.33E-3</v>
      </c>
      <c r="K76" s="124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</row>
    <row r="77" spans="1:40" s="31" customFormat="1" ht="38.25" x14ac:dyDescent="0.2">
      <c r="A77" s="29"/>
      <c r="B77" s="22">
        <v>88649</v>
      </c>
      <c r="C77" s="177" t="s">
        <v>132</v>
      </c>
      <c r="D77" s="71" t="s">
        <v>92</v>
      </c>
      <c r="E77" s="21" t="s">
        <v>35</v>
      </c>
      <c r="F77" s="145">
        <v>19.260000000000002</v>
      </c>
      <c r="G77" s="39">
        <v>5.91</v>
      </c>
      <c r="H77" s="39">
        <f t="shared" si="13"/>
        <v>7.62</v>
      </c>
      <c r="I77" s="20">
        <f t="shared" si="14"/>
        <v>146.76</v>
      </c>
      <c r="J77" s="116"/>
      <c r="K77" s="124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</row>
    <row r="78" spans="1:40" s="31" customFormat="1" ht="51" x14ac:dyDescent="0.2">
      <c r="A78" s="29"/>
      <c r="B78" s="22">
        <v>87249</v>
      </c>
      <c r="C78" s="177" t="s">
        <v>137</v>
      </c>
      <c r="D78" s="11" t="s">
        <v>168</v>
      </c>
      <c r="E78" s="21" t="s">
        <v>32</v>
      </c>
      <c r="F78" s="143">
        <v>15.6</v>
      </c>
      <c r="G78" s="39">
        <v>50.89</v>
      </c>
      <c r="H78" s="39">
        <f t="shared" si="13"/>
        <v>65.680000000000007</v>
      </c>
      <c r="I78" s="20">
        <f t="shared" si="14"/>
        <v>1024.6099999999999</v>
      </c>
      <c r="J78" s="116">
        <f>I78/$I$280</f>
        <v>2.31E-3</v>
      </c>
      <c r="K78" s="124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</row>
    <row r="79" spans="1:40" s="31" customFormat="1" ht="25.5" x14ac:dyDescent="0.2">
      <c r="A79" s="29"/>
      <c r="B79" s="22">
        <v>98689</v>
      </c>
      <c r="C79" s="177" t="s">
        <v>138</v>
      </c>
      <c r="D79" s="71" t="s">
        <v>80</v>
      </c>
      <c r="E79" s="21" t="s">
        <v>35</v>
      </c>
      <c r="F79" s="143">
        <f>0.7*2+0.8</f>
        <v>2.2000000000000002</v>
      </c>
      <c r="G79" s="39">
        <v>87.64</v>
      </c>
      <c r="H79" s="39">
        <f t="shared" si="13"/>
        <v>113.11</v>
      </c>
      <c r="I79" s="20">
        <f t="shared" si="14"/>
        <v>248.84</v>
      </c>
      <c r="J79" s="116">
        <f>I79/$I$280</f>
        <v>5.5999999999999995E-4</v>
      </c>
      <c r="K79" s="124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</row>
    <row r="80" spans="1:40" s="31" customFormat="1" x14ac:dyDescent="0.2">
      <c r="A80" s="29"/>
      <c r="B80" s="22"/>
      <c r="C80" s="182" t="s">
        <v>107</v>
      </c>
      <c r="D80" s="78" t="s">
        <v>82</v>
      </c>
      <c r="E80" s="79"/>
      <c r="F80" s="145"/>
      <c r="G80" s="39"/>
      <c r="H80" s="39"/>
      <c r="I80" s="20"/>
      <c r="J80" s="116">
        <f t="shared" ref="J80:J82" si="15">I80/$I$280</f>
        <v>0</v>
      </c>
      <c r="K80" s="124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</row>
    <row r="81" spans="1:40" s="31" customFormat="1" ht="51" x14ac:dyDescent="0.2">
      <c r="A81" s="29"/>
      <c r="B81" s="22">
        <v>87508</v>
      </c>
      <c r="C81" s="177" t="s">
        <v>319</v>
      </c>
      <c r="D81" s="12" t="s">
        <v>94</v>
      </c>
      <c r="E81" s="79" t="s">
        <v>32</v>
      </c>
      <c r="F81" s="145">
        <v>2.64</v>
      </c>
      <c r="G81" s="39">
        <v>92.03</v>
      </c>
      <c r="H81" s="39">
        <f t="shared" ref="H81:H84" si="16">TRUNC((G81*(1+$I$6)),2)</f>
        <v>118.78</v>
      </c>
      <c r="I81" s="20">
        <f>F81*H81</f>
        <v>313.58</v>
      </c>
      <c r="J81" s="116">
        <f t="shared" si="15"/>
        <v>7.1000000000000002E-4</v>
      </c>
      <c r="K81" s="124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</row>
    <row r="82" spans="1:40" s="31" customFormat="1" ht="25.5" x14ac:dyDescent="0.2">
      <c r="A82" s="29"/>
      <c r="B82" s="22">
        <v>87879</v>
      </c>
      <c r="C82" s="177" t="s">
        <v>139</v>
      </c>
      <c r="D82" s="12" t="s">
        <v>40</v>
      </c>
      <c r="E82" s="21" t="s">
        <v>32</v>
      </c>
      <c r="F82" s="143">
        <v>68.78</v>
      </c>
      <c r="G82" s="39">
        <v>3.46</v>
      </c>
      <c r="H82" s="39">
        <f t="shared" si="16"/>
        <v>4.46</v>
      </c>
      <c r="I82" s="20">
        <f>F82*H82</f>
        <v>306.76</v>
      </c>
      <c r="J82" s="116">
        <f t="shared" si="15"/>
        <v>6.8999999999999997E-4</v>
      </c>
      <c r="K82" s="124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</row>
    <row r="83" spans="1:40" s="66" customFormat="1" ht="51" x14ac:dyDescent="0.2">
      <c r="A83" s="65"/>
      <c r="B83" s="22">
        <v>87529</v>
      </c>
      <c r="C83" s="177" t="s">
        <v>140</v>
      </c>
      <c r="D83" s="12" t="s">
        <v>85</v>
      </c>
      <c r="E83" s="19" t="s">
        <v>32</v>
      </c>
      <c r="F83" s="143">
        <v>68.78</v>
      </c>
      <c r="G83" s="39">
        <v>29.25</v>
      </c>
      <c r="H83" s="39">
        <f t="shared" si="16"/>
        <v>37.75</v>
      </c>
      <c r="I83" s="20">
        <f>F83*H83</f>
        <v>2596.4499999999998</v>
      </c>
      <c r="J83" s="116">
        <f>I83/$I$280</f>
        <v>5.8700000000000002E-3</v>
      </c>
      <c r="K83" s="125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</row>
    <row r="84" spans="1:40" s="31" customFormat="1" ht="51" x14ac:dyDescent="0.2">
      <c r="A84" s="29"/>
      <c r="B84" s="22">
        <v>87273</v>
      </c>
      <c r="C84" s="177" t="s">
        <v>141</v>
      </c>
      <c r="D84" s="12" t="s">
        <v>90</v>
      </c>
      <c r="E84" s="19" t="s">
        <v>32</v>
      </c>
      <c r="F84" s="143">
        <v>68.78</v>
      </c>
      <c r="G84" s="39">
        <v>133.91999999999999</v>
      </c>
      <c r="H84" s="39">
        <f t="shared" si="16"/>
        <v>172.85</v>
      </c>
      <c r="I84" s="20">
        <f>F84*H84</f>
        <v>11888.62</v>
      </c>
      <c r="J84" s="116">
        <f>I84/$I$280</f>
        <v>2.6859999999999998E-2</v>
      </c>
      <c r="K84" s="124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</row>
    <row r="85" spans="1:40" s="31" customFormat="1" x14ac:dyDescent="0.2">
      <c r="A85" s="29"/>
      <c r="B85" s="22"/>
      <c r="C85" s="182" t="s">
        <v>204</v>
      </c>
      <c r="D85" s="78" t="s">
        <v>88</v>
      </c>
      <c r="E85" s="21"/>
      <c r="F85" s="143"/>
      <c r="G85" s="39"/>
      <c r="H85" s="39"/>
      <c r="I85" s="20"/>
      <c r="J85" s="116"/>
      <c r="K85" s="124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</row>
    <row r="86" spans="1:40" s="31" customFormat="1" ht="38.25" x14ac:dyDescent="0.2">
      <c r="A86" s="29"/>
      <c r="B86" s="22">
        <v>96486</v>
      </c>
      <c r="C86" s="177" t="s">
        <v>205</v>
      </c>
      <c r="D86" s="12" t="s">
        <v>315</v>
      </c>
      <c r="E86" s="21" t="s">
        <v>32</v>
      </c>
      <c r="F86" s="143">
        <v>15.6</v>
      </c>
      <c r="G86" s="39">
        <v>84.74</v>
      </c>
      <c r="H86" s="39">
        <f t="shared" ref="H86:H87" si="17">TRUNC((G86*(1+$I$6)),2)</f>
        <v>109.37</v>
      </c>
      <c r="I86" s="20">
        <f>F86*H86</f>
        <v>1706.17</v>
      </c>
      <c r="J86" s="116">
        <f>I86/$I$280</f>
        <v>3.8500000000000001E-3</v>
      </c>
      <c r="K86" s="124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</row>
    <row r="87" spans="1:40" s="31" customFormat="1" ht="25.5" x14ac:dyDescent="0.2">
      <c r="A87" s="29"/>
      <c r="B87" s="22">
        <v>36250</v>
      </c>
      <c r="C87" s="177" t="s">
        <v>206</v>
      </c>
      <c r="D87" s="12" t="s">
        <v>316</v>
      </c>
      <c r="E87" s="21" t="s">
        <v>35</v>
      </c>
      <c r="F87" s="143">
        <v>23.26</v>
      </c>
      <c r="G87" s="39">
        <v>5.19</v>
      </c>
      <c r="H87" s="39">
        <f t="shared" si="17"/>
        <v>6.69</v>
      </c>
      <c r="I87" s="20">
        <f>F87*H87</f>
        <v>155.61000000000001</v>
      </c>
      <c r="J87" s="116">
        <f>I87/$I$280</f>
        <v>3.5E-4</v>
      </c>
      <c r="K87" s="124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</row>
    <row r="88" spans="1:40" s="31" customFormat="1" x14ac:dyDescent="0.2">
      <c r="A88" s="29"/>
      <c r="B88" s="22"/>
      <c r="C88" s="182" t="s">
        <v>207</v>
      </c>
      <c r="D88" s="80" t="s">
        <v>84</v>
      </c>
      <c r="E88" s="21"/>
      <c r="F88" s="143"/>
      <c r="G88" s="39"/>
      <c r="H88" s="39"/>
      <c r="I88" s="20"/>
      <c r="J88" s="116"/>
      <c r="K88" s="124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</row>
    <row r="89" spans="1:40" s="31" customFormat="1" ht="25.5" x14ac:dyDescent="0.2">
      <c r="A89" s="29"/>
      <c r="B89" s="22">
        <v>98689</v>
      </c>
      <c r="C89" s="177" t="s">
        <v>208</v>
      </c>
      <c r="D89" s="71" t="s">
        <v>87</v>
      </c>
      <c r="E89" s="21" t="s">
        <v>35</v>
      </c>
      <c r="F89" s="143">
        <v>1.2</v>
      </c>
      <c r="G89" s="39">
        <v>87.64</v>
      </c>
      <c r="H89" s="39">
        <f t="shared" ref="H89:H92" si="18">TRUNC((G89*(1+$I$6)),2)</f>
        <v>113.11</v>
      </c>
      <c r="I89" s="20">
        <f>F89*H89</f>
        <v>135.72999999999999</v>
      </c>
      <c r="J89" s="116">
        <f>I89/$I$280</f>
        <v>3.1E-4</v>
      </c>
      <c r="K89" s="124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</row>
    <row r="90" spans="1:40" s="31" customFormat="1" ht="25.5" x14ac:dyDescent="0.2">
      <c r="A90" s="29"/>
      <c r="B90" s="98">
        <v>91341</v>
      </c>
      <c r="C90" s="177" t="s">
        <v>209</v>
      </c>
      <c r="D90" s="71" t="s">
        <v>446</v>
      </c>
      <c r="E90" s="21" t="s">
        <v>32</v>
      </c>
      <c r="F90" s="143">
        <v>1.68</v>
      </c>
      <c r="G90" s="39">
        <v>689.97</v>
      </c>
      <c r="H90" s="39">
        <f t="shared" si="18"/>
        <v>890.54</v>
      </c>
      <c r="I90" s="20">
        <f>F90*H90</f>
        <v>1496.11</v>
      </c>
      <c r="J90" s="116">
        <f>I90/$I$280</f>
        <v>3.3800000000000002E-3</v>
      </c>
      <c r="K90" s="124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</row>
    <row r="91" spans="1:40" s="31" customFormat="1" ht="51" x14ac:dyDescent="0.2">
      <c r="A91" s="29"/>
      <c r="B91" s="22">
        <v>94569</v>
      </c>
      <c r="C91" s="177" t="s">
        <v>210</v>
      </c>
      <c r="D91" s="71" t="s">
        <v>317</v>
      </c>
      <c r="E91" s="21" t="s">
        <v>32</v>
      </c>
      <c r="F91" s="143">
        <f>0.6*0.6*2</f>
        <v>0.72</v>
      </c>
      <c r="G91" s="39">
        <v>557.30999999999995</v>
      </c>
      <c r="H91" s="39">
        <f t="shared" si="18"/>
        <v>719.32</v>
      </c>
      <c r="I91" s="20">
        <f>F91*H91</f>
        <v>517.91</v>
      </c>
      <c r="J91" s="116">
        <f>I91/$I$280</f>
        <v>1.17E-3</v>
      </c>
      <c r="K91" s="124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</row>
    <row r="92" spans="1:40" s="31" customFormat="1" ht="25.5" x14ac:dyDescent="0.2">
      <c r="A92" s="29"/>
      <c r="B92" s="98">
        <v>91341</v>
      </c>
      <c r="C92" s="177" t="s">
        <v>327</v>
      </c>
      <c r="D92" s="71" t="s">
        <v>447</v>
      </c>
      <c r="E92" s="21" t="s">
        <v>32</v>
      </c>
      <c r="F92" s="143">
        <v>2.94</v>
      </c>
      <c r="G92" s="39">
        <v>689.97</v>
      </c>
      <c r="H92" s="39">
        <f t="shared" si="18"/>
        <v>890.54</v>
      </c>
      <c r="I92" s="20">
        <f>F92*H92</f>
        <v>2618.19</v>
      </c>
      <c r="J92" s="116">
        <f>I92/$I$280</f>
        <v>5.9100000000000003E-3</v>
      </c>
      <c r="K92" s="124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</row>
    <row r="93" spans="1:40" s="31" customFormat="1" x14ac:dyDescent="0.2">
      <c r="A93" s="29"/>
      <c r="B93" s="22"/>
      <c r="C93" s="183" t="s">
        <v>211</v>
      </c>
      <c r="D93" s="78" t="s">
        <v>91</v>
      </c>
      <c r="E93" s="19"/>
      <c r="F93" s="143"/>
      <c r="G93" s="39"/>
      <c r="H93" s="39"/>
      <c r="I93" s="20"/>
      <c r="J93" s="116"/>
      <c r="K93" s="124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</row>
    <row r="94" spans="1:40" s="31" customFormat="1" ht="51" x14ac:dyDescent="0.2">
      <c r="A94" s="29"/>
      <c r="B94" s="98" t="s">
        <v>178</v>
      </c>
      <c r="C94" s="177" t="s">
        <v>212</v>
      </c>
      <c r="D94" s="233" t="s">
        <v>179</v>
      </c>
      <c r="E94" s="19" t="s">
        <v>33</v>
      </c>
      <c r="F94" s="143">
        <v>2</v>
      </c>
      <c r="G94" s="39">
        <v>392.6</v>
      </c>
      <c r="H94" s="39">
        <f t="shared" ref="H94" si="19">TRUNC((G94*(1+$I$6)),2)</f>
        <v>506.72</v>
      </c>
      <c r="I94" s="20">
        <f t="shared" ref="I94:I101" si="20">F94*H94</f>
        <v>1013.44</v>
      </c>
      <c r="J94" s="116">
        <f t="shared" ref="J94:J102" si="21">I94/$I$280</f>
        <v>2.2899999999999999E-3</v>
      </c>
      <c r="K94" s="124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</row>
    <row r="95" spans="1:40" s="31" customFormat="1" ht="38.25" x14ac:dyDescent="0.2">
      <c r="A95" s="29"/>
      <c r="B95" s="22">
        <v>86937</v>
      </c>
      <c r="C95" s="177" t="s">
        <v>213</v>
      </c>
      <c r="D95" s="13" t="s">
        <v>96</v>
      </c>
      <c r="E95" s="19" t="s">
        <v>33</v>
      </c>
      <c r="F95" s="143">
        <v>2</v>
      </c>
      <c r="G95" s="39">
        <v>155.21</v>
      </c>
      <c r="H95" s="39">
        <f>TRUNC((G95*(1+$I$6)),2)</f>
        <v>200.32</v>
      </c>
      <c r="I95" s="20">
        <f t="shared" si="20"/>
        <v>400.64</v>
      </c>
      <c r="J95" s="116">
        <f t="shared" si="21"/>
        <v>9.1E-4</v>
      </c>
      <c r="K95" s="124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</row>
    <row r="96" spans="1:40" s="31" customFormat="1" ht="51" x14ac:dyDescent="0.2">
      <c r="A96" s="29"/>
      <c r="B96" s="22" t="s">
        <v>171</v>
      </c>
      <c r="C96" s="177" t="s">
        <v>328</v>
      </c>
      <c r="D96" s="118" t="s">
        <v>97</v>
      </c>
      <c r="E96" s="21" t="s">
        <v>32</v>
      </c>
      <c r="F96" s="143">
        <v>0.72</v>
      </c>
      <c r="G96" s="39">
        <v>550</v>
      </c>
      <c r="H96" s="39">
        <f t="shared" ref="H96:H101" si="22">TRUNC((G96*(1+$I$6)),2)</f>
        <v>709.88</v>
      </c>
      <c r="I96" s="20">
        <f t="shared" si="20"/>
        <v>511.11</v>
      </c>
      <c r="J96" s="116">
        <f t="shared" si="21"/>
        <v>1.15E-3</v>
      </c>
      <c r="K96" s="124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</row>
    <row r="97" spans="1:40" s="31" customFormat="1" ht="25.5" x14ac:dyDescent="0.2">
      <c r="A97" s="29"/>
      <c r="B97" s="22">
        <v>11186</v>
      </c>
      <c r="C97" s="177" t="s">
        <v>329</v>
      </c>
      <c r="D97" s="118" t="s">
        <v>318</v>
      </c>
      <c r="E97" s="19" t="s">
        <v>32</v>
      </c>
      <c r="F97" s="143">
        <f>1.2*0.6</f>
        <v>0.72</v>
      </c>
      <c r="G97" s="39">
        <v>363.11</v>
      </c>
      <c r="H97" s="39">
        <f t="shared" si="22"/>
        <v>468.66</v>
      </c>
      <c r="I97" s="20">
        <f t="shared" si="20"/>
        <v>337.44</v>
      </c>
      <c r="J97" s="116">
        <f t="shared" si="21"/>
        <v>7.6000000000000004E-4</v>
      </c>
      <c r="K97" s="124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</row>
    <row r="98" spans="1:40" s="31" customFormat="1" ht="25.5" x14ac:dyDescent="0.2">
      <c r="A98" s="29"/>
      <c r="B98" s="22">
        <v>37401</v>
      </c>
      <c r="C98" s="177" t="s">
        <v>330</v>
      </c>
      <c r="D98" s="12" t="s">
        <v>167</v>
      </c>
      <c r="E98" s="19" t="s">
        <v>33</v>
      </c>
      <c r="F98" s="143">
        <v>2</v>
      </c>
      <c r="G98" s="39">
        <v>46.85</v>
      </c>
      <c r="H98" s="39">
        <f t="shared" si="22"/>
        <v>60.46</v>
      </c>
      <c r="I98" s="20">
        <f t="shared" si="20"/>
        <v>120.92</v>
      </c>
      <c r="J98" s="116">
        <f t="shared" si="21"/>
        <v>2.7E-4</v>
      </c>
      <c r="K98" s="124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</row>
    <row r="99" spans="1:40" s="31" customFormat="1" ht="25.5" x14ac:dyDescent="0.2">
      <c r="A99" s="29"/>
      <c r="B99" s="22">
        <v>95544</v>
      </c>
      <c r="C99" s="177" t="s">
        <v>331</v>
      </c>
      <c r="D99" s="12" t="s">
        <v>165</v>
      </c>
      <c r="E99" s="19" t="s">
        <v>33</v>
      </c>
      <c r="F99" s="143">
        <v>2</v>
      </c>
      <c r="G99" s="39">
        <v>42.04</v>
      </c>
      <c r="H99" s="39">
        <f t="shared" si="22"/>
        <v>54.26</v>
      </c>
      <c r="I99" s="20">
        <f t="shared" si="20"/>
        <v>108.52</v>
      </c>
      <c r="J99" s="116">
        <f t="shared" si="21"/>
        <v>2.5000000000000001E-4</v>
      </c>
      <c r="K99" s="124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</row>
    <row r="100" spans="1:40" s="31" customFormat="1" ht="25.5" x14ac:dyDescent="0.2">
      <c r="A100" s="29"/>
      <c r="B100" s="22">
        <v>95547</v>
      </c>
      <c r="C100" s="177" t="s">
        <v>332</v>
      </c>
      <c r="D100" s="12" t="s">
        <v>166</v>
      </c>
      <c r="E100" s="19" t="s">
        <v>33</v>
      </c>
      <c r="F100" s="143">
        <v>2</v>
      </c>
      <c r="G100" s="39">
        <v>53.7</v>
      </c>
      <c r="H100" s="39">
        <f t="shared" si="22"/>
        <v>69.31</v>
      </c>
      <c r="I100" s="20">
        <f t="shared" si="20"/>
        <v>138.62</v>
      </c>
      <c r="J100" s="116">
        <f t="shared" si="21"/>
        <v>3.1E-4</v>
      </c>
      <c r="K100" s="124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</row>
    <row r="101" spans="1:40" s="31" customFormat="1" ht="25.5" x14ac:dyDescent="0.2">
      <c r="A101" s="29"/>
      <c r="B101" s="22" t="s">
        <v>69</v>
      </c>
      <c r="C101" s="177" t="s">
        <v>333</v>
      </c>
      <c r="D101" s="13" t="s">
        <v>95</v>
      </c>
      <c r="E101" s="19" t="s">
        <v>33</v>
      </c>
      <c r="F101" s="143">
        <v>2</v>
      </c>
      <c r="G101" s="39">
        <v>226.92</v>
      </c>
      <c r="H101" s="39">
        <f t="shared" si="22"/>
        <v>292.88</v>
      </c>
      <c r="I101" s="20">
        <f t="shared" si="20"/>
        <v>585.76</v>
      </c>
      <c r="J101" s="116">
        <f t="shared" si="21"/>
        <v>1.32E-3</v>
      </c>
      <c r="K101" s="124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</row>
    <row r="102" spans="1:40" s="31" customFormat="1" x14ac:dyDescent="0.2">
      <c r="A102" s="29"/>
      <c r="B102" s="22"/>
      <c r="C102" s="191"/>
      <c r="D102" s="287" t="s">
        <v>267</v>
      </c>
      <c r="E102" s="289"/>
      <c r="F102" s="289"/>
      <c r="G102" s="289"/>
      <c r="H102" s="290"/>
      <c r="I102" s="237">
        <f>SUM(I72:I101)</f>
        <v>27318.799999999999</v>
      </c>
      <c r="J102" s="115">
        <f t="shared" si="21"/>
        <v>6.1710000000000001E-2</v>
      </c>
      <c r="K102" s="124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</row>
    <row r="103" spans="1:40" s="31" customFormat="1" x14ac:dyDescent="0.2">
      <c r="A103" s="29"/>
      <c r="B103" s="22"/>
      <c r="C103" s="185" t="s">
        <v>14</v>
      </c>
      <c r="D103" s="119" t="s">
        <v>335</v>
      </c>
      <c r="E103" s="54"/>
      <c r="F103" s="144"/>
      <c r="G103" s="55"/>
      <c r="H103" s="55"/>
      <c r="I103" s="56"/>
      <c r="J103" s="116"/>
      <c r="K103" s="124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</row>
    <row r="104" spans="1:40" s="31" customFormat="1" x14ac:dyDescent="0.2">
      <c r="A104" s="29"/>
      <c r="B104" s="22"/>
      <c r="C104" s="182" t="s">
        <v>131</v>
      </c>
      <c r="D104" s="78" t="s">
        <v>79</v>
      </c>
      <c r="E104" s="21"/>
      <c r="F104" s="145"/>
      <c r="G104" s="39"/>
      <c r="H104" s="39"/>
      <c r="I104" s="20"/>
      <c r="J104" s="116"/>
      <c r="K104" s="124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</row>
    <row r="105" spans="1:40" s="31" customFormat="1" ht="38.25" x14ac:dyDescent="0.2">
      <c r="A105" s="29"/>
      <c r="B105" s="22">
        <v>94319</v>
      </c>
      <c r="C105" s="177" t="s">
        <v>214</v>
      </c>
      <c r="D105" s="176" t="s">
        <v>103</v>
      </c>
      <c r="E105" s="21" t="s">
        <v>34</v>
      </c>
      <c r="F105" s="143">
        <v>4.8</v>
      </c>
      <c r="G105" s="39">
        <v>37.82</v>
      </c>
      <c r="H105" s="39">
        <f t="shared" ref="H105:H111" si="23">TRUNC((G105*(1+$I$6)),2)</f>
        <v>48.81</v>
      </c>
      <c r="I105" s="20">
        <f t="shared" ref="I105:I111" si="24">F105*H105</f>
        <v>234.29</v>
      </c>
      <c r="J105" s="116">
        <f t="shared" ref="J105:J111" si="25">I105/$I$280</f>
        <v>5.2999999999999998E-4</v>
      </c>
      <c r="K105" s="124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</row>
    <row r="106" spans="1:40" s="31" customFormat="1" ht="25.5" x14ac:dyDescent="0.2">
      <c r="A106" s="29"/>
      <c r="B106" s="22">
        <v>96624</v>
      </c>
      <c r="C106" s="177" t="s">
        <v>215</v>
      </c>
      <c r="D106" s="12" t="s">
        <v>36</v>
      </c>
      <c r="E106" s="21" t="s">
        <v>34</v>
      </c>
      <c r="F106" s="143">
        <f>31.99*0.05</f>
        <v>1.6</v>
      </c>
      <c r="G106" s="39">
        <v>109.84</v>
      </c>
      <c r="H106" s="39">
        <f t="shared" si="23"/>
        <v>141.77000000000001</v>
      </c>
      <c r="I106" s="20">
        <f t="shared" si="24"/>
        <v>226.83</v>
      </c>
      <c r="J106" s="116">
        <f t="shared" si="25"/>
        <v>5.1000000000000004E-4</v>
      </c>
      <c r="K106" s="124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</row>
    <row r="107" spans="1:40" s="31" customFormat="1" ht="25.5" x14ac:dyDescent="0.2">
      <c r="A107" s="29"/>
      <c r="B107" s="22" t="s">
        <v>170</v>
      </c>
      <c r="C107" s="177" t="s">
        <v>216</v>
      </c>
      <c r="D107" s="200" t="s">
        <v>51</v>
      </c>
      <c r="E107" s="21" t="s">
        <v>32</v>
      </c>
      <c r="F107" s="143">
        <v>31.99</v>
      </c>
      <c r="G107" s="39">
        <v>6</v>
      </c>
      <c r="H107" s="39">
        <f t="shared" si="23"/>
        <v>7.74</v>
      </c>
      <c r="I107" s="20">
        <f t="shared" si="24"/>
        <v>247.6</v>
      </c>
      <c r="J107" s="116">
        <f t="shared" si="25"/>
        <v>5.5999999999999995E-4</v>
      </c>
      <c r="K107" s="124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</row>
    <row r="108" spans="1:40" s="31" customFormat="1" ht="38.25" x14ac:dyDescent="0.2">
      <c r="A108" s="29"/>
      <c r="B108" s="22">
        <v>94991</v>
      </c>
      <c r="C108" s="177" t="s">
        <v>217</v>
      </c>
      <c r="D108" s="13" t="s">
        <v>93</v>
      </c>
      <c r="E108" s="21" t="s">
        <v>34</v>
      </c>
      <c r="F108" s="145">
        <f>31.99*0.05</f>
        <v>1.6</v>
      </c>
      <c r="G108" s="39">
        <v>584.83000000000004</v>
      </c>
      <c r="H108" s="39">
        <f t="shared" si="23"/>
        <v>754.84</v>
      </c>
      <c r="I108" s="20">
        <f t="shared" si="24"/>
        <v>1207.74</v>
      </c>
      <c r="J108" s="116">
        <f t="shared" si="25"/>
        <v>2.7299999999999998E-3</v>
      </c>
      <c r="K108" s="124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</row>
    <row r="109" spans="1:40" s="31" customFormat="1" ht="38.25" x14ac:dyDescent="0.2">
      <c r="A109" s="29"/>
      <c r="B109" s="22">
        <v>88649</v>
      </c>
      <c r="C109" s="177" t="s">
        <v>218</v>
      </c>
      <c r="D109" s="71" t="s">
        <v>92</v>
      </c>
      <c r="E109" s="21" t="s">
        <v>35</v>
      </c>
      <c r="F109" s="145">
        <v>33.159999999999997</v>
      </c>
      <c r="G109" s="39">
        <v>5.91</v>
      </c>
      <c r="H109" s="39">
        <f t="shared" si="23"/>
        <v>7.62</v>
      </c>
      <c r="I109" s="20">
        <f t="shared" si="24"/>
        <v>252.68</v>
      </c>
      <c r="J109" s="116">
        <f t="shared" si="25"/>
        <v>5.6999999999999998E-4</v>
      </c>
      <c r="K109" s="124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</row>
    <row r="110" spans="1:40" s="31" customFormat="1" ht="51" x14ac:dyDescent="0.2">
      <c r="A110" s="29"/>
      <c r="B110" s="22">
        <v>87251</v>
      </c>
      <c r="C110" s="177" t="s">
        <v>219</v>
      </c>
      <c r="D110" s="11" t="s">
        <v>168</v>
      </c>
      <c r="E110" s="21" t="s">
        <v>32</v>
      </c>
      <c r="F110" s="143">
        <v>31.99</v>
      </c>
      <c r="G110" s="39">
        <v>34.590000000000003</v>
      </c>
      <c r="H110" s="39">
        <f t="shared" si="23"/>
        <v>44.64</v>
      </c>
      <c r="I110" s="20">
        <f t="shared" si="24"/>
        <v>1428.03</v>
      </c>
      <c r="J110" s="116">
        <f t="shared" si="25"/>
        <v>3.2299999999999998E-3</v>
      </c>
      <c r="K110" s="124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</row>
    <row r="111" spans="1:40" s="31" customFormat="1" ht="25.5" x14ac:dyDescent="0.2">
      <c r="A111" s="29"/>
      <c r="B111" s="22">
        <v>98689</v>
      </c>
      <c r="C111" s="177" t="s">
        <v>340</v>
      </c>
      <c r="D111" s="71" t="s">
        <v>80</v>
      </c>
      <c r="E111" s="21" t="s">
        <v>35</v>
      </c>
      <c r="F111" s="143">
        <v>3.6</v>
      </c>
      <c r="G111" s="39">
        <v>87.64</v>
      </c>
      <c r="H111" s="39">
        <f t="shared" si="23"/>
        <v>113.11</v>
      </c>
      <c r="I111" s="20">
        <f t="shared" si="24"/>
        <v>407.2</v>
      </c>
      <c r="J111" s="116">
        <f t="shared" si="25"/>
        <v>9.2000000000000003E-4</v>
      </c>
      <c r="K111" s="124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</row>
    <row r="112" spans="1:40" s="31" customFormat="1" x14ac:dyDescent="0.2">
      <c r="A112" s="29"/>
      <c r="B112" s="22"/>
      <c r="C112" s="182" t="s">
        <v>142</v>
      </c>
      <c r="D112" s="78" t="s">
        <v>82</v>
      </c>
      <c r="E112" s="79"/>
      <c r="F112" s="145"/>
      <c r="G112" s="39"/>
      <c r="H112" s="39"/>
      <c r="I112" s="20"/>
      <c r="J112" s="116"/>
      <c r="K112" s="124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</row>
    <row r="113" spans="1:40" s="31" customFormat="1" ht="25.5" x14ac:dyDescent="0.2">
      <c r="A113" s="29"/>
      <c r="B113" s="22">
        <v>87879</v>
      </c>
      <c r="C113" s="177" t="s">
        <v>220</v>
      </c>
      <c r="D113" s="12" t="s">
        <v>40</v>
      </c>
      <c r="E113" s="21" t="s">
        <v>32</v>
      </c>
      <c r="F113" s="143">
        <v>89.86</v>
      </c>
      <c r="G113" s="39">
        <v>3.46</v>
      </c>
      <c r="H113" s="39">
        <f t="shared" ref="H113:H115" si="26">TRUNC((G113*(1+$I$6)),2)</f>
        <v>4.46</v>
      </c>
      <c r="I113" s="20">
        <f>F113*H113</f>
        <v>400.78</v>
      </c>
      <c r="J113" s="116">
        <f>I113/$I$280</f>
        <v>9.1E-4</v>
      </c>
      <c r="K113" s="124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</row>
    <row r="114" spans="1:40" s="31" customFormat="1" ht="51" x14ac:dyDescent="0.2">
      <c r="A114" s="29"/>
      <c r="B114" s="22">
        <v>87529</v>
      </c>
      <c r="C114" s="177" t="s">
        <v>221</v>
      </c>
      <c r="D114" s="12" t="s">
        <v>85</v>
      </c>
      <c r="E114" s="19" t="s">
        <v>32</v>
      </c>
      <c r="F114" s="143">
        <v>89.86</v>
      </c>
      <c r="G114" s="39">
        <v>29.25</v>
      </c>
      <c r="H114" s="39">
        <f t="shared" si="26"/>
        <v>37.75</v>
      </c>
      <c r="I114" s="20">
        <f>F114*H114</f>
        <v>3392.22</v>
      </c>
      <c r="J114" s="116">
        <f>I114/$I$280</f>
        <v>7.6600000000000001E-3</v>
      </c>
      <c r="K114" s="124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</row>
    <row r="115" spans="1:40" s="31" customFormat="1" ht="51" x14ac:dyDescent="0.2">
      <c r="A115" s="29"/>
      <c r="B115" s="22">
        <v>87273</v>
      </c>
      <c r="C115" s="177" t="s">
        <v>222</v>
      </c>
      <c r="D115" s="12" t="s">
        <v>90</v>
      </c>
      <c r="E115" s="19" t="s">
        <v>32</v>
      </c>
      <c r="F115" s="143">
        <v>89.86</v>
      </c>
      <c r="G115" s="39">
        <v>60.46</v>
      </c>
      <c r="H115" s="39">
        <f t="shared" si="26"/>
        <v>78.03</v>
      </c>
      <c r="I115" s="20">
        <f>F115*H115</f>
        <v>7011.78</v>
      </c>
      <c r="J115" s="116">
        <f>I115/$I$280</f>
        <v>1.584E-2</v>
      </c>
      <c r="K115" s="124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</row>
    <row r="116" spans="1:40" s="31" customFormat="1" x14ac:dyDescent="0.2">
      <c r="A116" s="29"/>
      <c r="B116" s="22"/>
      <c r="C116" s="182" t="s">
        <v>143</v>
      </c>
      <c r="D116" s="78" t="s">
        <v>88</v>
      </c>
      <c r="E116" s="37"/>
      <c r="F116" s="143"/>
      <c r="G116" s="39"/>
      <c r="H116" s="39"/>
      <c r="I116" s="20"/>
      <c r="J116" s="116"/>
      <c r="K116" s="124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</row>
    <row r="117" spans="1:40" s="31" customFormat="1" ht="38.25" x14ac:dyDescent="0.2">
      <c r="A117" s="29"/>
      <c r="B117" s="22">
        <v>96486</v>
      </c>
      <c r="C117" s="177" t="s">
        <v>223</v>
      </c>
      <c r="D117" s="12" t="s">
        <v>315</v>
      </c>
      <c r="E117" s="21" t="s">
        <v>32</v>
      </c>
      <c r="F117" s="143">
        <v>31.99</v>
      </c>
      <c r="G117" s="39">
        <v>84.74</v>
      </c>
      <c r="H117" s="39">
        <f t="shared" ref="H117:H118" si="27">TRUNC((G117*(1+$I$6)),2)</f>
        <v>109.37</v>
      </c>
      <c r="I117" s="20">
        <f>F117*H117</f>
        <v>3498.75</v>
      </c>
      <c r="J117" s="116">
        <f>I117/$I$280</f>
        <v>7.9000000000000008E-3</v>
      </c>
      <c r="K117" s="124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</row>
    <row r="118" spans="1:40" s="31" customFormat="1" ht="28.5" customHeight="1" x14ac:dyDescent="0.2">
      <c r="A118" s="29"/>
      <c r="B118" s="22">
        <v>36250</v>
      </c>
      <c r="C118" s="177" t="s">
        <v>224</v>
      </c>
      <c r="D118" s="12" t="s">
        <v>316</v>
      </c>
      <c r="E118" s="21" t="s">
        <v>35</v>
      </c>
      <c r="F118" s="143">
        <v>35.049999999999997</v>
      </c>
      <c r="G118" s="39">
        <v>5.19</v>
      </c>
      <c r="H118" s="39">
        <f t="shared" si="27"/>
        <v>6.69</v>
      </c>
      <c r="I118" s="20">
        <f>F118*H118</f>
        <v>234.48</v>
      </c>
      <c r="J118" s="116"/>
      <c r="K118" s="124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</row>
    <row r="119" spans="1:40" s="31" customFormat="1" x14ac:dyDescent="0.2">
      <c r="A119" s="29"/>
      <c r="B119" s="22"/>
      <c r="C119" s="182" t="s">
        <v>118</v>
      </c>
      <c r="D119" s="80" t="s">
        <v>84</v>
      </c>
      <c r="E119" s="21"/>
      <c r="F119" s="143"/>
      <c r="G119" s="39"/>
      <c r="H119" s="39"/>
      <c r="I119" s="20"/>
      <c r="J119" s="116"/>
      <c r="K119" s="124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</row>
    <row r="120" spans="1:40" s="31" customFormat="1" ht="25.5" x14ac:dyDescent="0.2">
      <c r="A120" s="29"/>
      <c r="B120" s="22">
        <v>98689</v>
      </c>
      <c r="C120" s="177" t="s">
        <v>225</v>
      </c>
      <c r="D120" s="71" t="s">
        <v>87</v>
      </c>
      <c r="E120" s="21" t="s">
        <v>35</v>
      </c>
      <c r="F120" s="143">
        <v>1.2</v>
      </c>
      <c r="G120" s="39">
        <v>87.64</v>
      </c>
      <c r="H120" s="39">
        <f t="shared" ref="H120:H123" si="28">TRUNC((G120*(1+$I$6)),2)</f>
        <v>113.11</v>
      </c>
      <c r="I120" s="20">
        <f>F120*H120</f>
        <v>135.72999999999999</v>
      </c>
      <c r="J120" s="116">
        <f>I120/$I$280</f>
        <v>3.1E-4</v>
      </c>
      <c r="K120" s="124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</row>
    <row r="121" spans="1:40" s="31" customFormat="1" ht="25.5" x14ac:dyDescent="0.2">
      <c r="A121" s="29"/>
      <c r="B121" s="98">
        <v>91341</v>
      </c>
      <c r="C121" s="177" t="s">
        <v>226</v>
      </c>
      <c r="D121" s="71" t="s">
        <v>448</v>
      </c>
      <c r="E121" s="21" t="s">
        <v>32</v>
      </c>
      <c r="F121" s="143">
        <v>4.2</v>
      </c>
      <c r="G121" s="39">
        <v>689.97</v>
      </c>
      <c r="H121" s="39">
        <f t="shared" si="28"/>
        <v>890.54</v>
      </c>
      <c r="I121" s="20">
        <f>F121*H121</f>
        <v>3740.27</v>
      </c>
      <c r="J121" s="116">
        <f>I121/$I$280</f>
        <v>8.4499999999999992E-3</v>
      </c>
      <c r="K121" s="124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</row>
    <row r="122" spans="1:40" s="31" customFormat="1" ht="25.5" x14ac:dyDescent="0.2">
      <c r="A122" s="29"/>
      <c r="B122" s="98">
        <v>91341</v>
      </c>
      <c r="C122" s="177" t="s">
        <v>227</v>
      </c>
      <c r="D122" s="71" t="s">
        <v>449</v>
      </c>
      <c r="E122" s="21" t="s">
        <v>32</v>
      </c>
      <c r="F122" s="143">
        <v>3.36</v>
      </c>
      <c r="G122" s="39">
        <v>689.97</v>
      </c>
      <c r="H122" s="39">
        <f t="shared" ref="H122" si="29">TRUNC((G122*(1+$I$6)),2)</f>
        <v>890.54</v>
      </c>
      <c r="I122" s="20">
        <f>F122*H122</f>
        <v>2992.21</v>
      </c>
      <c r="J122" s="116">
        <f>I122/$I$280</f>
        <v>6.7600000000000004E-3</v>
      </c>
      <c r="K122" s="124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</row>
    <row r="123" spans="1:40" s="31" customFormat="1" ht="51" x14ac:dyDescent="0.2">
      <c r="A123" s="29"/>
      <c r="B123" s="236">
        <v>34797</v>
      </c>
      <c r="C123" s="177" t="s">
        <v>334</v>
      </c>
      <c r="D123" s="71" t="s">
        <v>317</v>
      </c>
      <c r="E123" s="21" t="s">
        <v>32</v>
      </c>
      <c r="F123" s="143">
        <f>0.6*0.6*2</f>
        <v>0.72</v>
      </c>
      <c r="G123" s="39">
        <v>443.15</v>
      </c>
      <c r="H123" s="39">
        <f t="shared" si="28"/>
        <v>571.97</v>
      </c>
      <c r="I123" s="20">
        <f>F123*H123</f>
        <v>411.82</v>
      </c>
      <c r="J123" s="116">
        <f>I123/$I$280</f>
        <v>9.3000000000000005E-4</v>
      </c>
      <c r="K123" s="124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</row>
    <row r="124" spans="1:40" s="31" customFormat="1" x14ac:dyDescent="0.2">
      <c r="A124" s="29"/>
      <c r="B124" s="22"/>
      <c r="C124" s="183" t="s">
        <v>144</v>
      </c>
      <c r="D124" s="78" t="s">
        <v>91</v>
      </c>
      <c r="E124" s="19"/>
      <c r="F124" s="143"/>
      <c r="G124" s="39"/>
      <c r="H124" s="39"/>
      <c r="I124" s="20"/>
      <c r="J124" s="116"/>
      <c r="K124" s="124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</row>
    <row r="125" spans="1:40" s="31" customFormat="1" ht="51" x14ac:dyDescent="0.2">
      <c r="A125" s="29"/>
      <c r="B125" s="98" t="s">
        <v>178</v>
      </c>
      <c r="C125" s="177" t="s">
        <v>228</v>
      </c>
      <c r="D125" s="233" t="s">
        <v>179</v>
      </c>
      <c r="E125" s="19" t="s">
        <v>33</v>
      </c>
      <c r="F125" s="143">
        <v>2</v>
      </c>
      <c r="G125" s="39">
        <v>392.6</v>
      </c>
      <c r="H125" s="39">
        <f t="shared" ref="H125" si="30">TRUNC((G125*(1+$I$6)),2)</f>
        <v>506.72</v>
      </c>
      <c r="I125" s="20">
        <f t="shared" ref="I125:I135" si="31">F125*H125</f>
        <v>1013.44</v>
      </c>
      <c r="J125" s="116">
        <f>I125/$I$280</f>
        <v>2.2899999999999999E-3</v>
      </c>
      <c r="K125" s="124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</row>
    <row r="126" spans="1:40" s="31" customFormat="1" ht="38.25" x14ac:dyDescent="0.2">
      <c r="A126" s="29"/>
      <c r="B126" s="98" t="s">
        <v>337</v>
      </c>
      <c r="C126" s="177" t="s">
        <v>229</v>
      </c>
      <c r="D126" s="233" t="s">
        <v>336</v>
      </c>
      <c r="E126" s="19" t="s">
        <v>33</v>
      </c>
      <c r="F126" s="143">
        <v>2</v>
      </c>
      <c r="G126" s="39">
        <v>106.97</v>
      </c>
      <c r="H126" s="39">
        <f t="shared" ref="H126" si="32">TRUNC((G126*(1+$I$6)),2)</f>
        <v>138.06</v>
      </c>
      <c r="I126" s="20">
        <f t="shared" si="31"/>
        <v>276.12</v>
      </c>
      <c r="J126" s="116">
        <f>I126/$I$280</f>
        <v>6.2E-4</v>
      </c>
      <c r="K126" s="124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</row>
    <row r="127" spans="1:40" s="31" customFormat="1" ht="25.5" x14ac:dyDescent="0.2">
      <c r="A127" s="29"/>
      <c r="B127" s="22">
        <v>11186</v>
      </c>
      <c r="C127" s="177" t="s">
        <v>230</v>
      </c>
      <c r="D127" s="118" t="s">
        <v>318</v>
      </c>
      <c r="E127" s="19" t="s">
        <v>32</v>
      </c>
      <c r="F127" s="143">
        <f>0.5*0.5</f>
        <v>0.25</v>
      </c>
      <c r="G127" s="39">
        <v>363.11</v>
      </c>
      <c r="H127" s="39">
        <f t="shared" ref="H127:H135" si="33">TRUNC((G127*(1+$I$6)),2)</f>
        <v>468.66</v>
      </c>
      <c r="I127" s="20">
        <f t="shared" si="31"/>
        <v>117.17</v>
      </c>
      <c r="J127" s="116">
        <f t="shared" ref="J127:J132" si="34">I127/$I$280</f>
        <v>2.5999999999999998E-4</v>
      </c>
      <c r="K127" s="124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</row>
    <row r="128" spans="1:40" s="256" customFormat="1" ht="38.25" x14ac:dyDescent="0.2">
      <c r="A128" s="248"/>
      <c r="B128" s="249" t="s">
        <v>180</v>
      </c>
      <c r="C128" s="177" t="s">
        <v>231</v>
      </c>
      <c r="D128" s="250" t="s">
        <v>184</v>
      </c>
      <c r="E128" s="246" t="s">
        <v>33</v>
      </c>
      <c r="F128" s="251">
        <v>4</v>
      </c>
      <c r="G128" s="252">
        <v>296.51</v>
      </c>
      <c r="H128" s="252">
        <f t="shared" si="33"/>
        <v>382.7</v>
      </c>
      <c r="I128" s="70">
        <f t="shared" si="31"/>
        <v>1530.8</v>
      </c>
      <c r="J128" s="116">
        <f t="shared" si="34"/>
        <v>3.46E-3</v>
      </c>
      <c r="K128" s="253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  <c r="W128" s="254"/>
      <c r="X128" s="255"/>
      <c r="Y128" s="255"/>
      <c r="Z128" s="255"/>
      <c r="AA128" s="255"/>
      <c r="AB128" s="255"/>
      <c r="AC128" s="255"/>
      <c r="AD128" s="255"/>
      <c r="AE128" s="255"/>
      <c r="AF128" s="255"/>
      <c r="AG128" s="255"/>
      <c r="AH128" s="255"/>
      <c r="AI128" s="255"/>
      <c r="AJ128" s="255"/>
      <c r="AK128" s="255"/>
      <c r="AL128" s="255"/>
      <c r="AM128" s="255"/>
      <c r="AN128" s="255"/>
    </row>
    <row r="129" spans="1:40" s="256" customFormat="1" ht="38.25" x14ac:dyDescent="0.2">
      <c r="A129" s="248"/>
      <c r="B129" s="249" t="s">
        <v>181</v>
      </c>
      <c r="C129" s="177" t="s">
        <v>233</v>
      </c>
      <c r="D129" s="250" t="s">
        <v>185</v>
      </c>
      <c r="E129" s="246" t="s">
        <v>33</v>
      </c>
      <c r="F129" s="251">
        <v>2</v>
      </c>
      <c r="G129" s="252">
        <v>229.81</v>
      </c>
      <c r="H129" s="252">
        <f t="shared" si="33"/>
        <v>296.61</v>
      </c>
      <c r="I129" s="70">
        <f t="shared" si="31"/>
        <v>593.22</v>
      </c>
      <c r="J129" s="116">
        <f t="shared" si="34"/>
        <v>1.34E-3</v>
      </c>
      <c r="K129" s="253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5"/>
      <c r="Y129" s="255"/>
      <c r="Z129" s="255"/>
      <c r="AA129" s="255"/>
      <c r="AB129" s="255"/>
      <c r="AC129" s="255"/>
      <c r="AD129" s="255"/>
      <c r="AE129" s="255"/>
      <c r="AF129" s="255"/>
      <c r="AG129" s="255"/>
      <c r="AH129" s="255"/>
      <c r="AI129" s="255"/>
      <c r="AJ129" s="255"/>
      <c r="AK129" s="255"/>
      <c r="AL129" s="255"/>
      <c r="AM129" s="255"/>
      <c r="AN129" s="255"/>
    </row>
    <row r="130" spans="1:40" s="256" customFormat="1" ht="38.25" x14ac:dyDescent="0.2">
      <c r="A130" s="248"/>
      <c r="B130" s="249" t="s">
        <v>188</v>
      </c>
      <c r="C130" s="177" t="s">
        <v>232</v>
      </c>
      <c r="D130" s="250" t="s">
        <v>187</v>
      </c>
      <c r="E130" s="246" t="s">
        <v>33</v>
      </c>
      <c r="F130" s="251">
        <v>4</v>
      </c>
      <c r="G130" s="252">
        <v>150</v>
      </c>
      <c r="H130" s="252">
        <f t="shared" si="33"/>
        <v>193.6</v>
      </c>
      <c r="I130" s="70">
        <f t="shared" si="31"/>
        <v>774.4</v>
      </c>
      <c r="J130" s="116">
        <f t="shared" si="34"/>
        <v>1.75E-3</v>
      </c>
      <c r="K130" s="253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  <c r="X130" s="255"/>
      <c r="Y130" s="255"/>
      <c r="Z130" s="255"/>
      <c r="AA130" s="255"/>
      <c r="AB130" s="255"/>
      <c r="AC130" s="255"/>
      <c r="AD130" s="255"/>
      <c r="AE130" s="255"/>
      <c r="AF130" s="255"/>
      <c r="AG130" s="255"/>
      <c r="AH130" s="255"/>
      <c r="AI130" s="255"/>
      <c r="AJ130" s="255"/>
      <c r="AK130" s="255"/>
      <c r="AL130" s="255"/>
      <c r="AM130" s="255"/>
      <c r="AN130" s="255"/>
    </row>
    <row r="131" spans="1:40" s="256" customFormat="1" ht="25.5" x14ac:dyDescent="0.2">
      <c r="A131" s="248"/>
      <c r="B131" s="249" t="s">
        <v>182</v>
      </c>
      <c r="C131" s="177" t="s">
        <v>234</v>
      </c>
      <c r="D131" s="250" t="s">
        <v>186</v>
      </c>
      <c r="E131" s="246" t="s">
        <v>33</v>
      </c>
      <c r="F131" s="251">
        <v>4</v>
      </c>
      <c r="G131" s="252">
        <v>268.68</v>
      </c>
      <c r="H131" s="252">
        <f t="shared" si="33"/>
        <v>346.78</v>
      </c>
      <c r="I131" s="70">
        <f t="shared" si="31"/>
        <v>1387.12</v>
      </c>
      <c r="J131" s="116">
        <f t="shared" si="34"/>
        <v>3.13E-3</v>
      </c>
      <c r="K131" s="253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5"/>
      <c r="AM131" s="255"/>
      <c r="AN131" s="255"/>
    </row>
    <row r="132" spans="1:40" s="31" customFormat="1" ht="25.5" x14ac:dyDescent="0.2">
      <c r="A132" s="29"/>
      <c r="B132" s="22">
        <v>37401</v>
      </c>
      <c r="C132" s="177" t="s">
        <v>235</v>
      </c>
      <c r="D132" s="12" t="s">
        <v>167</v>
      </c>
      <c r="E132" s="19" t="s">
        <v>33</v>
      </c>
      <c r="F132" s="143">
        <v>2</v>
      </c>
      <c r="G132" s="39">
        <v>46.85</v>
      </c>
      <c r="H132" s="39">
        <f t="shared" si="33"/>
        <v>60.46</v>
      </c>
      <c r="I132" s="20">
        <f t="shared" si="31"/>
        <v>120.92</v>
      </c>
      <c r="J132" s="116">
        <f t="shared" si="34"/>
        <v>2.7E-4</v>
      </c>
      <c r="K132" s="124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</row>
    <row r="133" spans="1:40" s="31" customFormat="1" ht="25.5" x14ac:dyDescent="0.2">
      <c r="A133" s="29"/>
      <c r="B133" s="22">
        <v>95544</v>
      </c>
      <c r="C133" s="177" t="s">
        <v>236</v>
      </c>
      <c r="D133" s="12" t="s">
        <v>165</v>
      </c>
      <c r="E133" s="19" t="s">
        <v>33</v>
      </c>
      <c r="F133" s="143">
        <v>2</v>
      </c>
      <c r="G133" s="39">
        <v>42.04</v>
      </c>
      <c r="H133" s="39">
        <f t="shared" si="33"/>
        <v>54.26</v>
      </c>
      <c r="I133" s="20">
        <f t="shared" si="31"/>
        <v>108.52</v>
      </c>
      <c r="J133" s="116">
        <f>I133/$I$280</f>
        <v>2.5000000000000001E-4</v>
      </c>
      <c r="K133" s="124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</row>
    <row r="134" spans="1:40" s="31" customFormat="1" ht="25.5" x14ac:dyDescent="0.2">
      <c r="A134" s="29"/>
      <c r="B134" s="22">
        <v>95547</v>
      </c>
      <c r="C134" s="177" t="s">
        <v>237</v>
      </c>
      <c r="D134" s="12" t="s">
        <v>166</v>
      </c>
      <c r="E134" s="19" t="s">
        <v>33</v>
      </c>
      <c r="F134" s="143">
        <v>2</v>
      </c>
      <c r="G134" s="39">
        <v>53.7</v>
      </c>
      <c r="H134" s="39">
        <f t="shared" si="33"/>
        <v>69.31</v>
      </c>
      <c r="I134" s="20">
        <f t="shared" si="31"/>
        <v>138.62</v>
      </c>
      <c r="J134" s="116">
        <f>I134/$I$280</f>
        <v>3.1E-4</v>
      </c>
      <c r="K134" s="124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</row>
    <row r="135" spans="1:40" s="31" customFormat="1" ht="25.5" x14ac:dyDescent="0.2">
      <c r="A135" s="29"/>
      <c r="B135" s="22" t="s">
        <v>69</v>
      </c>
      <c r="C135" s="177" t="s">
        <v>238</v>
      </c>
      <c r="D135" s="13" t="s">
        <v>95</v>
      </c>
      <c r="E135" s="19" t="s">
        <v>33</v>
      </c>
      <c r="F135" s="143">
        <v>2</v>
      </c>
      <c r="G135" s="39">
        <v>226.72</v>
      </c>
      <c r="H135" s="39">
        <f t="shared" si="33"/>
        <v>292.62</v>
      </c>
      <c r="I135" s="20">
        <f t="shared" si="31"/>
        <v>585.24</v>
      </c>
      <c r="J135" s="116">
        <f>I135/$I$280</f>
        <v>1.32E-3</v>
      </c>
      <c r="K135" s="124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</row>
    <row r="136" spans="1:40" s="31" customFormat="1" x14ac:dyDescent="0.2">
      <c r="A136" s="29"/>
      <c r="B136" s="22"/>
      <c r="C136" s="191"/>
      <c r="D136" s="287" t="s">
        <v>268</v>
      </c>
      <c r="E136" s="289"/>
      <c r="F136" s="289"/>
      <c r="G136" s="289"/>
      <c r="H136" s="290"/>
      <c r="I136" s="237">
        <f>SUM(I104:I135)</f>
        <v>32467.98</v>
      </c>
      <c r="J136" s="115">
        <f>I136/$I$280</f>
        <v>7.3340000000000002E-2</v>
      </c>
      <c r="K136" s="124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</row>
    <row r="137" spans="1:40" s="31" customFormat="1" x14ac:dyDescent="0.2">
      <c r="A137" s="29"/>
      <c r="B137" s="22"/>
      <c r="C137" s="185" t="s">
        <v>15</v>
      </c>
      <c r="D137" s="119" t="s">
        <v>183</v>
      </c>
      <c r="E137" s="54"/>
      <c r="F137" s="144"/>
      <c r="G137" s="55"/>
      <c r="H137" s="55"/>
      <c r="I137" s="56"/>
      <c r="J137" s="116"/>
      <c r="K137" s="124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</row>
    <row r="138" spans="1:40" s="31" customFormat="1" x14ac:dyDescent="0.2">
      <c r="A138" s="29"/>
      <c r="B138" s="22"/>
      <c r="C138" s="182" t="s">
        <v>145</v>
      </c>
      <c r="D138" s="78" t="s">
        <v>79</v>
      </c>
      <c r="E138" s="21"/>
      <c r="F138" s="145"/>
      <c r="G138" s="39"/>
      <c r="H138" s="39"/>
      <c r="I138" s="20"/>
      <c r="J138" s="116"/>
      <c r="K138" s="124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</row>
    <row r="139" spans="1:40" s="31" customFormat="1" ht="38.25" x14ac:dyDescent="0.2">
      <c r="A139" s="29"/>
      <c r="B139" s="22">
        <v>94319</v>
      </c>
      <c r="C139" s="177" t="s">
        <v>146</v>
      </c>
      <c r="D139" s="176" t="s">
        <v>103</v>
      </c>
      <c r="E139" s="21" t="s">
        <v>34</v>
      </c>
      <c r="F139" s="143">
        <f>55.2*0.15</f>
        <v>8.2799999999999994</v>
      </c>
      <c r="G139" s="39">
        <v>37.82</v>
      </c>
      <c r="H139" s="39">
        <f t="shared" ref="H139:H150" si="35">TRUNC((G139*(1+$I$6)),2)</f>
        <v>48.81</v>
      </c>
      <c r="I139" s="20">
        <f t="shared" ref="I139:I145" si="36">F139*H139</f>
        <v>404.15</v>
      </c>
      <c r="J139" s="116">
        <f>I139/$I$280</f>
        <v>9.1E-4</v>
      </c>
      <c r="K139" s="124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</row>
    <row r="140" spans="1:40" s="31" customFormat="1" ht="25.5" x14ac:dyDescent="0.2">
      <c r="A140" s="29"/>
      <c r="B140" s="22">
        <v>96624</v>
      </c>
      <c r="C140" s="177" t="s">
        <v>147</v>
      </c>
      <c r="D140" s="12" t="s">
        <v>36</v>
      </c>
      <c r="E140" s="21" t="s">
        <v>34</v>
      </c>
      <c r="F140" s="143">
        <f>55.2*0.05</f>
        <v>2.76</v>
      </c>
      <c r="G140" s="39">
        <v>109.84</v>
      </c>
      <c r="H140" s="39">
        <f t="shared" si="35"/>
        <v>141.77000000000001</v>
      </c>
      <c r="I140" s="20">
        <f t="shared" si="36"/>
        <v>391.29</v>
      </c>
      <c r="J140" s="116">
        <f>I140/$I$280</f>
        <v>8.8000000000000003E-4</v>
      </c>
      <c r="K140" s="124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</row>
    <row r="141" spans="1:40" s="31" customFormat="1" ht="25.5" x14ac:dyDescent="0.2">
      <c r="A141" s="29"/>
      <c r="B141" s="22" t="s">
        <v>170</v>
      </c>
      <c r="C141" s="177" t="s">
        <v>148</v>
      </c>
      <c r="D141" s="200" t="s">
        <v>51</v>
      </c>
      <c r="E141" s="21" t="s">
        <v>32</v>
      </c>
      <c r="F141" s="143">
        <v>55.2</v>
      </c>
      <c r="G141" s="39">
        <v>6</v>
      </c>
      <c r="H141" s="39">
        <f t="shared" si="35"/>
        <v>7.74</v>
      </c>
      <c r="I141" s="20">
        <f t="shared" si="36"/>
        <v>427.25</v>
      </c>
      <c r="J141" s="116">
        <f>I141/$I$280</f>
        <v>9.7000000000000005E-4</v>
      </c>
      <c r="K141" s="124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</row>
    <row r="142" spans="1:40" s="31" customFormat="1" ht="38.25" x14ac:dyDescent="0.2">
      <c r="A142" s="29"/>
      <c r="B142" s="22">
        <v>94991</v>
      </c>
      <c r="C142" s="177" t="s">
        <v>149</v>
      </c>
      <c r="D142" s="13" t="s">
        <v>93</v>
      </c>
      <c r="E142" s="21" t="s">
        <v>34</v>
      </c>
      <c r="F142" s="143">
        <v>2.76</v>
      </c>
      <c r="G142" s="39">
        <v>584.83000000000004</v>
      </c>
      <c r="H142" s="39">
        <f t="shared" si="35"/>
        <v>754.84</v>
      </c>
      <c r="I142" s="20">
        <f t="shared" si="36"/>
        <v>2083.36</v>
      </c>
      <c r="J142" s="116">
        <f>I142/$I$280</f>
        <v>4.7099999999999998E-3</v>
      </c>
      <c r="K142" s="124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</row>
    <row r="143" spans="1:40" s="31" customFormat="1" ht="38.25" x14ac:dyDescent="0.2">
      <c r="A143" s="29"/>
      <c r="B143" s="22">
        <v>88649</v>
      </c>
      <c r="C143" s="177" t="s">
        <v>150</v>
      </c>
      <c r="D143" s="71" t="s">
        <v>92</v>
      </c>
      <c r="E143" s="21" t="s">
        <v>35</v>
      </c>
      <c r="F143" s="143">
        <v>50.6</v>
      </c>
      <c r="G143" s="39">
        <v>5.91</v>
      </c>
      <c r="H143" s="39">
        <f t="shared" ref="H143" si="37">TRUNC((G143*(1+$I$6)),2)</f>
        <v>7.62</v>
      </c>
      <c r="I143" s="20">
        <f t="shared" si="36"/>
        <v>385.57</v>
      </c>
      <c r="J143" s="116"/>
      <c r="K143" s="124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</row>
    <row r="144" spans="1:40" s="31" customFormat="1" ht="51" x14ac:dyDescent="0.2">
      <c r="A144" s="29"/>
      <c r="B144" s="22">
        <v>87251</v>
      </c>
      <c r="C144" s="177" t="s">
        <v>239</v>
      </c>
      <c r="D144" s="11" t="s">
        <v>168</v>
      </c>
      <c r="E144" s="21" t="s">
        <v>32</v>
      </c>
      <c r="F144" s="143">
        <v>55.2</v>
      </c>
      <c r="G144" s="39">
        <v>34.590000000000003</v>
      </c>
      <c r="H144" s="39">
        <f t="shared" si="35"/>
        <v>44.64</v>
      </c>
      <c r="I144" s="20">
        <f t="shared" si="36"/>
        <v>2464.13</v>
      </c>
      <c r="J144" s="116">
        <f>I144/$I$280</f>
        <v>5.5700000000000003E-3</v>
      </c>
      <c r="K144" s="124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</row>
    <row r="145" spans="1:40" s="31" customFormat="1" ht="25.5" x14ac:dyDescent="0.2">
      <c r="A145" s="29"/>
      <c r="B145" s="22">
        <v>98689</v>
      </c>
      <c r="C145" s="177" t="s">
        <v>338</v>
      </c>
      <c r="D145" s="71" t="s">
        <v>80</v>
      </c>
      <c r="E145" s="21" t="s">
        <v>35</v>
      </c>
      <c r="F145" s="143">
        <v>7.2</v>
      </c>
      <c r="G145" s="39">
        <v>87.64</v>
      </c>
      <c r="H145" s="39">
        <f t="shared" si="35"/>
        <v>113.11</v>
      </c>
      <c r="I145" s="20">
        <f t="shared" si="36"/>
        <v>814.39</v>
      </c>
      <c r="J145" s="116">
        <f>I145/$I$280</f>
        <v>1.8400000000000001E-3</v>
      </c>
      <c r="K145" s="124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</row>
    <row r="146" spans="1:40" s="31" customFormat="1" x14ac:dyDescent="0.2">
      <c r="A146" s="29"/>
      <c r="B146" s="22"/>
      <c r="C146" s="182" t="s">
        <v>151</v>
      </c>
      <c r="D146" s="78" t="s">
        <v>82</v>
      </c>
      <c r="E146" s="79"/>
      <c r="F146" s="145"/>
      <c r="G146" s="39"/>
      <c r="H146" s="39"/>
      <c r="I146" s="20"/>
      <c r="J146" s="116"/>
      <c r="K146" s="124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</row>
    <row r="147" spans="1:40" s="31" customFormat="1" ht="51" x14ac:dyDescent="0.2">
      <c r="A147" s="29"/>
      <c r="B147" s="22">
        <v>87508</v>
      </c>
      <c r="C147" s="182"/>
      <c r="D147" s="12" t="s">
        <v>94</v>
      </c>
      <c r="E147" s="79" t="s">
        <v>32</v>
      </c>
      <c r="F147" s="145">
        <v>5.28</v>
      </c>
      <c r="G147" s="39">
        <v>92.03</v>
      </c>
      <c r="H147" s="39">
        <f t="shared" ref="H147" si="38">TRUNC((G147*(1+$I$6)),2)</f>
        <v>118.78</v>
      </c>
      <c r="I147" s="20">
        <f>F147*H147</f>
        <v>627.16</v>
      </c>
      <c r="J147" s="116"/>
      <c r="K147" s="124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</row>
    <row r="148" spans="1:40" s="31" customFormat="1" ht="25.5" x14ac:dyDescent="0.2">
      <c r="A148" s="29"/>
      <c r="B148" s="22">
        <v>87879</v>
      </c>
      <c r="C148" s="177" t="s">
        <v>152</v>
      </c>
      <c r="D148" s="12" t="s">
        <v>40</v>
      </c>
      <c r="E148" s="21" t="s">
        <v>32</v>
      </c>
      <c r="F148" s="143">
        <v>225.14</v>
      </c>
      <c r="G148" s="39">
        <v>3.46</v>
      </c>
      <c r="H148" s="39">
        <f t="shared" si="35"/>
        <v>4.46</v>
      </c>
      <c r="I148" s="20">
        <f>F148*H148</f>
        <v>1004.12</v>
      </c>
      <c r="J148" s="116">
        <f>I148/$I$280</f>
        <v>2.2699999999999999E-3</v>
      </c>
      <c r="K148" s="124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</row>
    <row r="149" spans="1:40" s="31" customFormat="1" ht="51" x14ac:dyDescent="0.2">
      <c r="A149" s="29"/>
      <c r="B149" s="22">
        <v>87529</v>
      </c>
      <c r="C149" s="177" t="s">
        <v>153</v>
      </c>
      <c r="D149" s="12" t="s">
        <v>85</v>
      </c>
      <c r="E149" s="19" t="s">
        <v>32</v>
      </c>
      <c r="F149" s="143">
        <v>225.14</v>
      </c>
      <c r="G149" s="39">
        <v>29.25</v>
      </c>
      <c r="H149" s="39">
        <f t="shared" si="35"/>
        <v>37.75</v>
      </c>
      <c r="I149" s="20">
        <f>F149*H149</f>
        <v>8499.0400000000009</v>
      </c>
      <c r="J149" s="116">
        <f>I149/$I$280</f>
        <v>1.9199999999999998E-2</v>
      </c>
      <c r="K149" s="124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</row>
    <row r="150" spans="1:40" s="256" customFormat="1" ht="51" x14ac:dyDescent="0.2">
      <c r="A150" s="248"/>
      <c r="B150" s="352">
        <v>87273</v>
      </c>
      <c r="C150" s="184" t="s">
        <v>154</v>
      </c>
      <c r="D150" s="118" t="s">
        <v>90</v>
      </c>
      <c r="E150" s="230" t="s">
        <v>32</v>
      </c>
      <c r="F150" s="145">
        <v>225.14</v>
      </c>
      <c r="G150" s="252">
        <v>60.4</v>
      </c>
      <c r="H150" s="252">
        <f t="shared" si="35"/>
        <v>77.95</v>
      </c>
      <c r="I150" s="70">
        <f>F150*H150</f>
        <v>17549.66</v>
      </c>
      <c r="J150" s="353">
        <f>I150/$I$280</f>
        <v>3.9640000000000002E-2</v>
      </c>
      <c r="K150" s="253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</row>
    <row r="151" spans="1:40" s="31" customFormat="1" x14ac:dyDescent="0.2">
      <c r="A151" s="29"/>
      <c r="B151" s="76"/>
      <c r="C151" s="182" t="s">
        <v>240</v>
      </c>
      <c r="D151" s="231" t="s">
        <v>88</v>
      </c>
      <c r="E151" s="21"/>
      <c r="F151" s="143"/>
      <c r="G151" s="39"/>
      <c r="H151" s="39"/>
      <c r="I151" s="20"/>
      <c r="J151" s="116"/>
      <c r="K151" s="124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</row>
    <row r="152" spans="1:40" s="31" customFormat="1" ht="38.25" x14ac:dyDescent="0.2">
      <c r="A152" s="29"/>
      <c r="B152" s="22">
        <v>96486</v>
      </c>
      <c r="C152" s="177" t="s">
        <v>241</v>
      </c>
      <c r="D152" s="12" t="s">
        <v>315</v>
      </c>
      <c r="E152" s="21" t="s">
        <v>32</v>
      </c>
      <c r="F152" s="143">
        <v>55.2</v>
      </c>
      <c r="G152" s="39">
        <v>84.74</v>
      </c>
      <c r="H152" s="39">
        <f t="shared" ref="H152:H153" si="39">TRUNC((G152*(1+$I$6)),2)</f>
        <v>109.37</v>
      </c>
      <c r="I152" s="20">
        <f>F152*H152</f>
        <v>6037.22</v>
      </c>
      <c r="J152" s="116">
        <f>I152/$I$280</f>
        <v>1.3639999999999999E-2</v>
      </c>
      <c r="K152" s="124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</row>
    <row r="153" spans="1:40" s="31" customFormat="1" ht="28.5" customHeight="1" x14ac:dyDescent="0.2">
      <c r="A153" s="29"/>
      <c r="B153" s="22">
        <v>36250</v>
      </c>
      <c r="C153" s="177" t="s">
        <v>242</v>
      </c>
      <c r="D153" s="12" t="s">
        <v>316</v>
      </c>
      <c r="E153" s="21" t="s">
        <v>35</v>
      </c>
      <c r="F153" s="143">
        <v>86.24</v>
      </c>
      <c r="G153" s="39">
        <v>5.19</v>
      </c>
      <c r="H153" s="39">
        <f t="shared" si="39"/>
        <v>6.69</v>
      </c>
      <c r="I153" s="20">
        <f>F153*H153</f>
        <v>576.95000000000005</v>
      </c>
      <c r="J153" s="116"/>
      <c r="K153" s="124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</row>
    <row r="154" spans="1:40" s="31" customFormat="1" x14ac:dyDescent="0.2">
      <c r="A154" s="29"/>
      <c r="B154" s="22"/>
      <c r="C154" s="182" t="s">
        <v>243</v>
      </c>
      <c r="D154" s="231" t="s">
        <v>84</v>
      </c>
      <c r="E154" s="21"/>
      <c r="F154" s="143"/>
      <c r="G154" s="39"/>
      <c r="H154" s="39"/>
      <c r="I154" s="20"/>
      <c r="J154" s="116"/>
      <c r="K154" s="124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</row>
    <row r="155" spans="1:40" s="31" customFormat="1" ht="25.5" x14ac:dyDescent="0.2">
      <c r="A155" s="29"/>
      <c r="B155" s="22">
        <v>98689</v>
      </c>
      <c r="C155" s="177" t="s">
        <v>244</v>
      </c>
      <c r="D155" s="71" t="s">
        <v>87</v>
      </c>
      <c r="E155" s="21" t="s">
        <v>35</v>
      </c>
      <c r="F155" s="143">
        <v>4.8</v>
      </c>
      <c r="G155" s="39">
        <v>87.64</v>
      </c>
      <c r="H155" s="39">
        <f t="shared" ref="H155:H158" si="40">TRUNC((G155*(1+$I$6)),2)</f>
        <v>113.11</v>
      </c>
      <c r="I155" s="20">
        <f>F155*H155</f>
        <v>542.92999999999995</v>
      </c>
      <c r="J155" s="116">
        <f>I155/$I$280</f>
        <v>1.23E-3</v>
      </c>
      <c r="K155" s="124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</row>
    <row r="156" spans="1:40" s="31" customFormat="1" ht="25.5" x14ac:dyDescent="0.2">
      <c r="A156" s="29"/>
      <c r="B156" s="98">
        <v>91341</v>
      </c>
      <c r="C156" s="177" t="s">
        <v>245</v>
      </c>
      <c r="D156" s="71" t="s">
        <v>449</v>
      </c>
      <c r="E156" s="21" t="s">
        <v>32</v>
      </c>
      <c r="F156" s="143">
        <f>0.8*2.1*2</f>
        <v>3.36</v>
      </c>
      <c r="G156" s="39">
        <v>689.97</v>
      </c>
      <c r="H156" s="39">
        <f t="shared" ref="H156" si="41">TRUNC((G156*(1+$I$6)),2)</f>
        <v>890.54</v>
      </c>
      <c r="I156" s="20">
        <f>F156*H156</f>
        <v>2992.21</v>
      </c>
      <c r="J156" s="116">
        <f>I156/$I$280</f>
        <v>6.7600000000000004E-3</v>
      </c>
      <c r="K156" s="124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</row>
    <row r="157" spans="1:40" s="31" customFormat="1" ht="25.5" x14ac:dyDescent="0.2">
      <c r="A157" s="29"/>
      <c r="B157" s="98">
        <v>91341</v>
      </c>
      <c r="C157" s="177" t="s">
        <v>246</v>
      </c>
      <c r="D157" s="71" t="s">
        <v>450</v>
      </c>
      <c r="E157" s="21" t="s">
        <v>32</v>
      </c>
      <c r="F157" s="143">
        <v>11.76</v>
      </c>
      <c r="G157" s="39">
        <v>689.97</v>
      </c>
      <c r="H157" s="39">
        <f t="shared" si="40"/>
        <v>890.54</v>
      </c>
      <c r="I157" s="20">
        <f>F157*H157</f>
        <v>10472.75</v>
      </c>
      <c r="J157" s="116">
        <f>I157/$I$280</f>
        <v>2.366E-2</v>
      </c>
      <c r="K157" s="124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</row>
    <row r="158" spans="1:40" s="31" customFormat="1" ht="51" x14ac:dyDescent="0.2">
      <c r="A158" s="29"/>
      <c r="B158" s="22">
        <v>94569</v>
      </c>
      <c r="C158" s="177" t="s">
        <v>339</v>
      </c>
      <c r="D158" s="71" t="s">
        <v>317</v>
      </c>
      <c r="E158" s="21" t="s">
        <v>32</v>
      </c>
      <c r="F158" s="143">
        <f>0.6*0.6*8</f>
        <v>2.88</v>
      </c>
      <c r="G158" s="39">
        <v>557.30999999999995</v>
      </c>
      <c r="H158" s="39">
        <f t="shared" si="40"/>
        <v>719.32</v>
      </c>
      <c r="I158" s="20">
        <f>F158*H158</f>
        <v>2071.64</v>
      </c>
      <c r="J158" s="116">
        <f>I158/$I$280</f>
        <v>4.6800000000000001E-3</v>
      </c>
      <c r="K158" s="124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</row>
    <row r="159" spans="1:40" s="31" customFormat="1" x14ac:dyDescent="0.2">
      <c r="A159" s="29"/>
      <c r="B159" s="235"/>
      <c r="C159" s="182" t="s">
        <v>247</v>
      </c>
      <c r="D159" s="232" t="s">
        <v>91</v>
      </c>
      <c r="E159" s="21"/>
      <c r="F159" s="143"/>
      <c r="G159" s="39"/>
      <c r="H159" s="39"/>
      <c r="I159" s="20"/>
      <c r="J159" s="116"/>
      <c r="K159" s="124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</row>
    <row r="160" spans="1:40" s="31" customFormat="1" ht="51" x14ac:dyDescent="0.2">
      <c r="A160" s="29"/>
      <c r="B160" s="98" t="s">
        <v>178</v>
      </c>
      <c r="C160" s="177" t="s">
        <v>248</v>
      </c>
      <c r="D160" s="233" t="s">
        <v>179</v>
      </c>
      <c r="E160" s="19" t="s">
        <v>33</v>
      </c>
      <c r="F160" s="143">
        <v>4</v>
      </c>
      <c r="G160" s="39">
        <v>392.6</v>
      </c>
      <c r="H160" s="39">
        <f t="shared" ref="H160" si="42">TRUNC((G160*(1+$I$6)),2)</f>
        <v>506.72</v>
      </c>
      <c r="I160" s="20">
        <f t="shared" ref="I160:I167" si="43">F160*H160</f>
        <v>2026.88</v>
      </c>
      <c r="J160" s="116">
        <f t="shared" ref="J160:J168" si="44">I160/$I$280</f>
        <v>4.5799999999999999E-3</v>
      </c>
      <c r="K160" s="124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</row>
    <row r="161" spans="1:40" s="31" customFormat="1" ht="38.25" x14ac:dyDescent="0.2">
      <c r="A161" s="29"/>
      <c r="B161" s="22">
        <v>86937</v>
      </c>
      <c r="C161" s="177" t="s">
        <v>249</v>
      </c>
      <c r="D161" s="13" t="s">
        <v>96</v>
      </c>
      <c r="E161" s="19" t="s">
        <v>33</v>
      </c>
      <c r="F161" s="143">
        <v>4</v>
      </c>
      <c r="G161" s="39">
        <v>155.21</v>
      </c>
      <c r="H161" s="39">
        <f>TRUNC((G161*(1+$I$6)),2)</f>
        <v>200.32</v>
      </c>
      <c r="I161" s="20">
        <f t="shared" si="43"/>
        <v>801.28</v>
      </c>
      <c r="J161" s="116">
        <f t="shared" si="44"/>
        <v>1.81E-3</v>
      </c>
      <c r="K161" s="124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</row>
    <row r="162" spans="1:40" s="31" customFormat="1" ht="51" x14ac:dyDescent="0.2">
      <c r="A162" s="29"/>
      <c r="B162" s="22" t="s">
        <v>171</v>
      </c>
      <c r="C162" s="177" t="s">
        <v>250</v>
      </c>
      <c r="D162" s="118" t="s">
        <v>97</v>
      </c>
      <c r="E162" s="21" t="s">
        <v>32</v>
      </c>
      <c r="F162" s="143">
        <f>0.6*1.2*2</f>
        <v>1.44</v>
      </c>
      <c r="G162" s="39">
        <v>500</v>
      </c>
      <c r="H162" s="39">
        <f t="shared" ref="H162:H167" si="45">TRUNC((G162*(1+$I$6)),2)</f>
        <v>645.35</v>
      </c>
      <c r="I162" s="20">
        <f t="shared" si="43"/>
        <v>929.3</v>
      </c>
      <c r="J162" s="116">
        <f t="shared" si="44"/>
        <v>2.0999999999999999E-3</v>
      </c>
      <c r="K162" s="124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</row>
    <row r="163" spans="1:40" s="31" customFormat="1" ht="25.5" x14ac:dyDescent="0.2">
      <c r="A163" s="29"/>
      <c r="B163" s="22">
        <v>11186</v>
      </c>
      <c r="C163" s="177" t="s">
        <v>251</v>
      </c>
      <c r="D163" s="118" t="s">
        <v>318</v>
      </c>
      <c r="E163" s="19" t="s">
        <v>32</v>
      </c>
      <c r="F163" s="143">
        <f>0.8*1.2</f>
        <v>0.96</v>
      </c>
      <c r="G163" s="39">
        <v>363.11</v>
      </c>
      <c r="H163" s="39">
        <f t="shared" si="45"/>
        <v>468.66</v>
      </c>
      <c r="I163" s="20">
        <f t="shared" si="43"/>
        <v>449.91</v>
      </c>
      <c r="J163" s="116">
        <f t="shared" si="44"/>
        <v>1.0200000000000001E-3</v>
      </c>
      <c r="K163" s="124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</row>
    <row r="164" spans="1:40" s="31" customFormat="1" ht="25.5" x14ac:dyDescent="0.2">
      <c r="A164" s="29"/>
      <c r="B164" s="22">
        <v>37401</v>
      </c>
      <c r="C164" s="177" t="s">
        <v>252</v>
      </c>
      <c r="D164" s="12" t="s">
        <v>167</v>
      </c>
      <c r="E164" s="19" t="s">
        <v>33</v>
      </c>
      <c r="F164" s="143">
        <v>4</v>
      </c>
      <c r="G164" s="39">
        <v>46.85</v>
      </c>
      <c r="H164" s="39">
        <f t="shared" si="45"/>
        <v>60.46</v>
      </c>
      <c r="I164" s="20">
        <f t="shared" si="43"/>
        <v>241.84</v>
      </c>
      <c r="J164" s="116">
        <f t="shared" si="44"/>
        <v>5.5000000000000003E-4</v>
      </c>
      <c r="K164" s="124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</row>
    <row r="165" spans="1:40" s="31" customFormat="1" ht="25.5" x14ac:dyDescent="0.2">
      <c r="A165" s="29"/>
      <c r="B165" s="22">
        <v>95544</v>
      </c>
      <c r="C165" s="177" t="s">
        <v>253</v>
      </c>
      <c r="D165" s="12" t="s">
        <v>165</v>
      </c>
      <c r="E165" s="19" t="s">
        <v>33</v>
      </c>
      <c r="F165" s="143">
        <v>4</v>
      </c>
      <c r="G165" s="39">
        <v>42.04</v>
      </c>
      <c r="H165" s="39">
        <f t="shared" si="45"/>
        <v>54.26</v>
      </c>
      <c r="I165" s="20">
        <f t="shared" si="43"/>
        <v>217.04</v>
      </c>
      <c r="J165" s="116">
        <f t="shared" si="44"/>
        <v>4.8999999999999998E-4</v>
      </c>
      <c r="K165" s="124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</row>
    <row r="166" spans="1:40" s="31" customFormat="1" ht="25.5" x14ac:dyDescent="0.2">
      <c r="A166" s="29"/>
      <c r="B166" s="22">
        <v>95547</v>
      </c>
      <c r="C166" s="177" t="s">
        <v>254</v>
      </c>
      <c r="D166" s="12" t="s">
        <v>166</v>
      </c>
      <c r="E166" s="19" t="s">
        <v>33</v>
      </c>
      <c r="F166" s="143">
        <v>8</v>
      </c>
      <c r="G166" s="39">
        <v>53.7</v>
      </c>
      <c r="H166" s="39">
        <f t="shared" si="45"/>
        <v>69.31</v>
      </c>
      <c r="I166" s="20">
        <f t="shared" si="43"/>
        <v>554.48</v>
      </c>
      <c r="J166" s="116">
        <f t="shared" si="44"/>
        <v>1.25E-3</v>
      </c>
      <c r="K166" s="124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</row>
    <row r="167" spans="1:40" s="31" customFormat="1" ht="25.5" x14ac:dyDescent="0.2">
      <c r="A167" s="29"/>
      <c r="B167" s="22" t="s">
        <v>69</v>
      </c>
      <c r="C167" s="177" t="s">
        <v>255</v>
      </c>
      <c r="D167" s="13" t="s">
        <v>95</v>
      </c>
      <c r="E167" s="19" t="s">
        <v>33</v>
      </c>
      <c r="F167" s="143">
        <v>4</v>
      </c>
      <c r="G167" s="39">
        <v>226.72</v>
      </c>
      <c r="H167" s="39">
        <f t="shared" si="45"/>
        <v>292.62</v>
      </c>
      <c r="I167" s="20">
        <f t="shared" si="43"/>
        <v>1170.48</v>
      </c>
      <c r="J167" s="116">
        <f t="shared" si="44"/>
        <v>2.64E-3</v>
      </c>
      <c r="K167" s="124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</row>
    <row r="168" spans="1:40" s="31" customFormat="1" x14ac:dyDescent="0.2">
      <c r="A168" s="29"/>
      <c r="B168" s="22"/>
      <c r="C168" s="191"/>
      <c r="D168" s="287" t="s">
        <v>372</v>
      </c>
      <c r="E168" s="289"/>
      <c r="F168" s="289"/>
      <c r="G168" s="289"/>
      <c r="H168" s="290"/>
      <c r="I168" s="237">
        <f>SUM(I138:I167)</f>
        <v>63735.03</v>
      </c>
      <c r="J168" s="115">
        <f t="shared" si="44"/>
        <v>0.14398</v>
      </c>
      <c r="K168" s="124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</row>
    <row r="169" spans="1:40" s="31" customFormat="1" x14ac:dyDescent="0.2">
      <c r="A169" s="29"/>
      <c r="B169" s="22"/>
      <c r="C169" s="185" t="s">
        <v>44</v>
      </c>
      <c r="D169" s="119" t="s">
        <v>270</v>
      </c>
      <c r="E169" s="54"/>
      <c r="F169" s="144"/>
      <c r="G169" s="55"/>
      <c r="H169" s="55"/>
      <c r="I169" s="56"/>
      <c r="J169" s="46"/>
      <c r="K169" s="124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</row>
    <row r="170" spans="1:40" s="31" customFormat="1" x14ac:dyDescent="0.2">
      <c r="A170" s="29"/>
      <c r="B170" s="22"/>
      <c r="C170" s="182" t="s">
        <v>158</v>
      </c>
      <c r="D170" s="78" t="s">
        <v>79</v>
      </c>
      <c r="E170" s="21"/>
      <c r="F170" s="145"/>
      <c r="G170" s="39"/>
      <c r="H170" s="39"/>
      <c r="I170" s="20"/>
      <c r="J170" s="116"/>
      <c r="K170" s="124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</row>
    <row r="171" spans="1:40" s="31" customFormat="1" ht="38.25" x14ac:dyDescent="0.2">
      <c r="A171" s="29"/>
      <c r="B171" s="22">
        <v>94319</v>
      </c>
      <c r="C171" s="177" t="s">
        <v>256</v>
      </c>
      <c r="D171" s="176" t="s">
        <v>103</v>
      </c>
      <c r="E171" s="21" t="s">
        <v>34</v>
      </c>
      <c r="F171" s="143">
        <f>58.68*0.15</f>
        <v>8.8000000000000007</v>
      </c>
      <c r="G171" s="39">
        <v>37.82</v>
      </c>
      <c r="H171" s="39">
        <f t="shared" ref="H171:H185" si="46">TRUNC((G171*(1+$I$6)),2)</f>
        <v>48.81</v>
      </c>
      <c r="I171" s="20">
        <f t="shared" ref="I171:I177" si="47">F171*H171</f>
        <v>429.53</v>
      </c>
      <c r="J171" s="116">
        <f>I171/$I$280</f>
        <v>9.7000000000000005E-4</v>
      </c>
      <c r="K171" s="124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</row>
    <row r="172" spans="1:40" s="31" customFormat="1" ht="25.5" x14ac:dyDescent="0.2">
      <c r="A172" s="29"/>
      <c r="B172" s="22">
        <v>96624</v>
      </c>
      <c r="C172" s="177" t="s">
        <v>257</v>
      </c>
      <c r="D172" s="12" t="s">
        <v>36</v>
      </c>
      <c r="E172" s="21" t="s">
        <v>34</v>
      </c>
      <c r="F172" s="143">
        <f>58.68*0.05</f>
        <v>2.93</v>
      </c>
      <c r="G172" s="39">
        <v>109.84</v>
      </c>
      <c r="H172" s="39">
        <f t="shared" si="46"/>
        <v>141.77000000000001</v>
      </c>
      <c r="I172" s="20">
        <f t="shared" si="47"/>
        <v>415.39</v>
      </c>
      <c r="J172" s="116">
        <f>I172/$I$280</f>
        <v>9.3999999999999997E-4</v>
      </c>
      <c r="K172" s="124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</row>
    <row r="173" spans="1:40" s="31" customFormat="1" ht="25.5" x14ac:dyDescent="0.2">
      <c r="A173" s="29"/>
      <c r="B173" s="22" t="s">
        <v>170</v>
      </c>
      <c r="C173" s="177" t="s">
        <v>258</v>
      </c>
      <c r="D173" s="200" t="s">
        <v>51</v>
      </c>
      <c r="E173" s="21" t="s">
        <v>32</v>
      </c>
      <c r="F173" s="143">
        <v>58.68</v>
      </c>
      <c r="G173" s="39">
        <v>6</v>
      </c>
      <c r="H173" s="39">
        <f t="shared" si="46"/>
        <v>7.74</v>
      </c>
      <c r="I173" s="20">
        <f t="shared" si="47"/>
        <v>454.18</v>
      </c>
      <c r="J173" s="116">
        <f>I173/$I$280</f>
        <v>1.0300000000000001E-3</v>
      </c>
      <c r="K173" s="124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</row>
    <row r="174" spans="1:40" s="31" customFormat="1" ht="38.25" x14ac:dyDescent="0.2">
      <c r="A174" s="29"/>
      <c r="B174" s="22">
        <v>94991</v>
      </c>
      <c r="C174" s="177" t="s">
        <v>259</v>
      </c>
      <c r="D174" s="13" t="s">
        <v>93</v>
      </c>
      <c r="E174" s="21" t="s">
        <v>34</v>
      </c>
      <c r="F174" s="143">
        <v>2.93</v>
      </c>
      <c r="G174" s="39">
        <v>584.83000000000004</v>
      </c>
      <c r="H174" s="39">
        <f t="shared" si="46"/>
        <v>754.84</v>
      </c>
      <c r="I174" s="20">
        <f t="shared" si="47"/>
        <v>2211.6799999999998</v>
      </c>
      <c r="J174" s="116">
        <f>I174/$I$280</f>
        <v>5.0000000000000001E-3</v>
      </c>
      <c r="K174" s="124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</row>
    <row r="175" spans="1:40" s="31" customFormat="1" ht="38.25" x14ac:dyDescent="0.2">
      <c r="A175" s="29"/>
      <c r="B175" s="22">
        <v>88649</v>
      </c>
      <c r="C175" s="177" t="s">
        <v>260</v>
      </c>
      <c r="D175" s="71" t="s">
        <v>92</v>
      </c>
      <c r="E175" s="21" t="s">
        <v>35</v>
      </c>
      <c r="F175" s="143">
        <v>54.4</v>
      </c>
      <c r="G175" s="39">
        <v>5.91</v>
      </c>
      <c r="H175" s="39">
        <f t="shared" ref="H175" si="48">TRUNC((G175*(1+$I$6)),2)</f>
        <v>7.62</v>
      </c>
      <c r="I175" s="20">
        <f t="shared" si="47"/>
        <v>414.53</v>
      </c>
      <c r="J175" s="116"/>
      <c r="K175" s="124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</row>
    <row r="176" spans="1:40" s="31" customFormat="1" ht="51" x14ac:dyDescent="0.2">
      <c r="A176" s="29"/>
      <c r="B176" s="22">
        <v>87251</v>
      </c>
      <c r="C176" s="177" t="s">
        <v>261</v>
      </c>
      <c r="D176" s="11" t="s">
        <v>168</v>
      </c>
      <c r="E176" s="21" t="s">
        <v>32</v>
      </c>
      <c r="F176" s="143">
        <v>58.68</v>
      </c>
      <c r="G176" s="39">
        <v>34.590000000000003</v>
      </c>
      <c r="H176" s="39">
        <f t="shared" si="46"/>
        <v>44.64</v>
      </c>
      <c r="I176" s="20">
        <f t="shared" si="47"/>
        <v>2619.48</v>
      </c>
      <c r="J176" s="116">
        <f>I176/$I$280</f>
        <v>5.9199999999999999E-3</v>
      </c>
      <c r="K176" s="124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</row>
    <row r="177" spans="1:40" s="31" customFormat="1" ht="25.5" x14ac:dyDescent="0.2">
      <c r="A177" s="29"/>
      <c r="B177" s="22">
        <v>98689</v>
      </c>
      <c r="C177" s="177" t="s">
        <v>341</v>
      </c>
      <c r="D177" s="71" t="s">
        <v>80</v>
      </c>
      <c r="E177" s="21" t="s">
        <v>35</v>
      </c>
      <c r="F177" s="143">
        <v>1</v>
      </c>
      <c r="G177" s="39">
        <v>87.64</v>
      </c>
      <c r="H177" s="39">
        <f t="shared" si="46"/>
        <v>113.11</v>
      </c>
      <c r="I177" s="20">
        <f t="shared" si="47"/>
        <v>113.11</v>
      </c>
      <c r="J177" s="116">
        <f>I177/$I$280</f>
        <v>2.5999999999999998E-4</v>
      </c>
      <c r="K177" s="124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</row>
    <row r="178" spans="1:40" s="31" customFormat="1" x14ac:dyDescent="0.2">
      <c r="A178" s="29"/>
      <c r="B178" s="22"/>
      <c r="C178" s="182" t="s">
        <v>159</v>
      </c>
      <c r="D178" s="78" t="s">
        <v>82</v>
      </c>
      <c r="E178" s="79"/>
      <c r="F178" s="145"/>
      <c r="G178" s="39"/>
      <c r="H178" s="39"/>
      <c r="I178" s="20"/>
      <c r="J178" s="116"/>
      <c r="K178" s="124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</row>
    <row r="179" spans="1:40" s="31" customFormat="1" ht="25.5" x14ac:dyDescent="0.2">
      <c r="A179" s="29"/>
      <c r="B179" s="22">
        <v>87879</v>
      </c>
      <c r="C179" s="177" t="s">
        <v>262</v>
      </c>
      <c r="D179" s="12" t="s">
        <v>40</v>
      </c>
      <c r="E179" s="21" t="s">
        <v>32</v>
      </c>
      <c r="F179" s="143">
        <v>90.65</v>
      </c>
      <c r="G179" s="39">
        <v>3.46</v>
      </c>
      <c r="H179" s="39">
        <f t="shared" ref="H179" si="49">TRUNC((G179*(1+$I$6)),2)</f>
        <v>4.46</v>
      </c>
      <c r="I179" s="20">
        <f>F179*H179</f>
        <v>404.3</v>
      </c>
      <c r="J179" s="116"/>
      <c r="K179" s="124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</row>
    <row r="180" spans="1:40" s="31" customFormat="1" ht="51" x14ac:dyDescent="0.2">
      <c r="A180" s="29"/>
      <c r="B180" s="22">
        <v>87529</v>
      </c>
      <c r="C180" s="177" t="s">
        <v>263</v>
      </c>
      <c r="D180" s="12" t="s">
        <v>85</v>
      </c>
      <c r="E180" s="19" t="s">
        <v>32</v>
      </c>
      <c r="F180" s="143">
        <v>90.65</v>
      </c>
      <c r="G180" s="39">
        <v>29.25</v>
      </c>
      <c r="H180" s="39">
        <f t="shared" si="46"/>
        <v>37.75</v>
      </c>
      <c r="I180" s="20">
        <f>F180*H180</f>
        <v>3422.04</v>
      </c>
      <c r="J180" s="116">
        <f>I180/$I$280</f>
        <v>7.7299999999999999E-3</v>
      </c>
      <c r="K180" s="124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</row>
    <row r="181" spans="1:40" s="31" customFormat="1" ht="25.5" x14ac:dyDescent="0.2">
      <c r="A181" s="29"/>
      <c r="B181" s="22">
        <v>88485</v>
      </c>
      <c r="C181" s="186" t="s">
        <v>155</v>
      </c>
      <c r="D181" s="71" t="s">
        <v>110</v>
      </c>
      <c r="E181" s="21" t="s">
        <v>32</v>
      </c>
      <c r="F181" s="143">
        <v>90.65</v>
      </c>
      <c r="G181" s="39">
        <v>2.0299999999999998</v>
      </c>
      <c r="H181" s="39">
        <f t="shared" si="46"/>
        <v>2.62</v>
      </c>
      <c r="I181" s="20">
        <f>F181*H181</f>
        <v>237.5</v>
      </c>
      <c r="J181" s="116">
        <f>I181/$I$280</f>
        <v>5.4000000000000001E-4</v>
      </c>
      <c r="K181" s="124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</row>
    <row r="182" spans="1:40" s="31" customFormat="1" ht="25.5" x14ac:dyDescent="0.2">
      <c r="A182" s="29"/>
      <c r="B182" s="22">
        <v>95305</v>
      </c>
      <c r="C182" s="186" t="s">
        <v>156</v>
      </c>
      <c r="D182" s="13" t="s">
        <v>111</v>
      </c>
      <c r="E182" s="21" t="s">
        <v>32</v>
      </c>
      <c r="F182" s="143">
        <v>90.65</v>
      </c>
      <c r="G182" s="39">
        <v>14.16</v>
      </c>
      <c r="H182" s="39">
        <f t="shared" si="46"/>
        <v>18.27</v>
      </c>
      <c r="I182" s="20">
        <f>F182*H182</f>
        <v>1656.18</v>
      </c>
      <c r="J182" s="116">
        <f>I182/$I$280</f>
        <v>3.7399999999999998E-3</v>
      </c>
      <c r="K182" s="124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</row>
    <row r="183" spans="1:40" s="31" customFormat="1" ht="38.25" x14ac:dyDescent="0.2">
      <c r="A183" s="29"/>
      <c r="B183" s="22">
        <v>88489</v>
      </c>
      <c r="C183" s="186" t="s">
        <v>157</v>
      </c>
      <c r="D183" s="13" t="s">
        <v>271</v>
      </c>
      <c r="E183" s="21" t="s">
        <v>32</v>
      </c>
      <c r="F183" s="143">
        <v>90.65</v>
      </c>
      <c r="G183" s="39">
        <v>13.62</v>
      </c>
      <c r="H183" s="39">
        <f t="shared" si="46"/>
        <v>17.57</v>
      </c>
      <c r="I183" s="70">
        <f>F183*H183</f>
        <v>1592.72</v>
      </c>
      <c r="J183" s="116">
        <f>I183/$I$280</f>
        <v>3.5999999999999999E-3</v>
      </c>
      <c r="K183" s="124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</row>
    <row r="184" spans="1:40" s="31" customFormat="1" x14ac:dyDescent="0.2">
      <c r="A184" s="29"/>
      <c r="B184" s="22"/>
      <c r="C184" s="182" t="s">
        <v>160</v>
      </c>
      <c r="D184" s="78" t="s">
        <v>88</v>
      </c>
      <c r="E184" s="37"/>
      <c r="F184" s="143"/>
      <c r="G184" s="39"/>
      <c r="H184" s="39"/>
      <c r="I184" s="20"/>
      <c r="J184" s="116"/>
      <c r="K184" s="124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</row>
    <row r="185" spans="1:40" s="31" customFormat="1" ht="38.25" x14ac:dyDescent="0.2">
      <c r="A185" s="29"/>
      <c r="B185" s="22">
        <v>96486</v>
      </c>
      <c r="C185" s="177" t="s">
        <v>264</v>
      </c>
      <c r="D185" s="12" t="s">
        <v>315</v>
      </c>
      <c r="E185" s="21" t="s">
        <v>32</v>
      </c>
      <c r="F185" s="143">
        <v>58.68</v>
      </c>
      <c r="G185" s="39">
        <v>84.74</v>
      </c>
      <c r="H185" s="39">
        <f t="shared" si="46"/>
        <v>109.37</v>
      </c>
      <c r="I185" s="20">
        <f>F185*H185</f>
        <v>6417.83</v>
      </c>
      <c r="J185" s="116">
        <f>I185/$I$280</f>
        <v>1.4500000000000001E-2</v>
      </c>
      <c r="K185" s="124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</row>
    <row r="186" spans="1:40" s="31" customFormat="1" ht="25.5" x14ac:dyDescent="0.2">
      <c r="A186" s="29"/>
      <c r="B186" s="22">
        <v>36250</v>
      </c>
      <c r="C186" s="177" t="s">
        <v>265</v>
      </c>
      <c r="D186" s="12" t="s">
        <v>316</v>
      </c>
      <c r="E186" s="21" t="s">
        <v>35</v>
      </c>
      <c r="F186" s="143">
        <v>53.76</v>
      </c>
      <c r="G186" s="39">
        <v>5.19</v>
      </c>
      <c r="H186" s="39">
        <f t="shared" ref="H186" si="50">TRUNC((G186*(1+$I$6)),2)</f>
        <v>6.69</v>
      </c>
      <c r="I186" s="20">
        <f>F186*H186</f>
        <v>359.65</v>
      </c>
      <c r="J186" s="116"/>
      <c r="K186" s="124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</row>
    <row r="187" spans="1:40" s="31" customFormat="1" x14ac:dyDescent="0.2">
      <c r="A187" s="29"/>
      <c r="B187" s="22"/>
      <c r="C187" s="191"/>
      <c r="D187" s="287" t="s">
        <v>269</v>
      </c>
      <c r="E187" s="289"/>
      <c r="F187" s="289"/>
      <c r="G187" s="289"/>
      <c r="H187" s="290"/>
      <c r="I187" s="102">
        <f>SUM(I170:I186)</f>
        <v>20748.12</v>
      </c>
      <c r="J187" s="115">
        <f>I187/$I$280</f>
        <v>4.6870000000000002E-2</v>
      </c>
      <c r="K187" s="124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</row>
    <row r="188" spans="1:40" s="31" customFormat="1" ht="13.5" thickBot="1" x14ac:dyDescent="0.25">
      <c r="A188" s="29"/>
      <c r="B188" s="22"/>
      <c r="C188" s="279"/>
      <c r="D188" s="280"/>
      <c r="E188" s="280"/>
      <c r="F188" s="280"/>
      <c r="G188" s="280"/>
      <c r="H188" s="281"/>
      <c r="I188" s="58"/>
      <c r="J188" s="115">
        <f>I188/$I$280</f>
        <v>0</v>
      </c>
      <c r="K188" s="124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</row>
    <row r="189" spans="1:40" s="31" customFormat="1" ht="13.5" thickBot="1" x14ac:dyDescent="0.25">
      <c r="A189" s="29"/>
      <c r="B189" s="22"/>
      <c r="C189" s="179">
        <v>10</v>
      </c>
      <c r="D189" s="282" t="s">
        <v>274</v>
      </c>
      <c r="E189" s="283"/>
      <c r="F189" s="283"/>
      <c r="G189" s="283"/>
      <c r="H189" s="283"/>
      <c r="I189" s="284"/>
      <c r="J189" s="48"/>
      <c r="K189" s="124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</row>
    <row r="190" spans="1:40" s="31" customFormat="1" x14ac:dyDescent="0.2">
      <c r="A190" s="29"/>
      <c r="B190" s="22"/>
      <c r="C190" s="185" t="s">
        <v>373</v>
      </c>
      <c r="D190" s="119" t="s">
        <v>105</v>
      </c>
      <c r="E190" s="54"/>
      <c r="F190" s="144"/>
      <c r="G190" s="55"/>
      <c r="H190" s="55"/>
      <c r="I190" s="56"/>
      <c r="J190" s="180"/>
      <c r="K190" s="124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</row>
    <row r="191" spans="1:40" s="31" customFormat="1" ht="25.5" x14ac:dyDescent="0.2">
      <c r="A191" s="29"/>
      <c r="B191" s="22">
        <v>87879</v>
      </c>
      <c r="C191" s="186" t="s">
        <v>374</v>
      </c>
      <c r="D191" s="12" t="s">
        <v>108</v>
      </c>
      <c r="E191" s="19" t="s">
        <v>32</v>
      </c>
      <c r="F191" s="143">
        <v>213.75</v>
      </c>
      <c r="G191" s="39">
        <v>3.46</v>
      </c>
      <c r="H191" s="39">
        <f t="shared" ref="H191:H195" si="51">TRUNC((G191*(1+$I$6)),2)</f>
        <v>4.46</v>
      </c>
      <c r="I191" s="20">
        <f>F191*H191</f>
        <v>953.33</v>
      </c>
      <c r="J191" s="116">
        <f t="shared" ref="J191:J196" si="52">I191/$I$280</f>
        <v>2.15E-3</v>
      </c>
      <c r="K191" s="124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</row>
    <row r="192" spans="1:40" s="31" customFormat="1" ht="51" x14ac:dyDescent="0.2">
      <c r="A192" s="29"/>
      <c r="B192" s="22">
        <v>87529</v>
      </c>
      <c r="C192" s="186" t="s">
        <v>375</v>
      </c>
      <c r="D192" s="11" t="s">
        <v>109</v>
      </c>
      <c r="E192" s="19" t="s">
        <v>32</v>
      </c>
      <c r="F192" s="143">
        <v>213.75</v>
      </c>
      <c r="G192" s="39">
        <v>29.25</v>
      </c>
      <c r="H192" s="39">
        <f t="shared" si="51"/>
        <v>37.75</v>
      </c>
      <c r="I192" s="20">
        <f>F192*H192</f>
        <v>8069.06</v>
      </c>
      <c r="J192" s="116">
        <f t="shared" si="52"/>
        <v>1.823E-2</v>
      </c>
      <c r="K192" s="124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</row>
    <row r="193" spans="1:40" s="31" customFormat="1" ht="25.5" x14ac:dyDescent="0.2">
      <c r="A193" s="29"/>
      <c r="B193" s="22">
        <v>88485</v>
      </c>
      <c r="C193" s="186" t="s">
        <v>376</v>
      </c>
      <c r="D193" s="71" t="s">
        <v>110</v>
      </c>
      <c r="E193" s="21" t="s">
        <v>32</v>
      </c>
      <c r="F193" s="143">
        <v>213.75</v>
      </c>
      <c r="G193" s="39">
        <v>2.0299999999999998</v>
      </c>
      <c r="H193" s="39">
        <f t="shared" si="51"/>
        <v>2.62</v>
      </c>
      <c r="I193" s="20">
        <f>F193*H193</f>
        <v>560.03</v>
      </c>
      <c r="J193" s="116">
        <f t="shared" si="52"/>
        <v>1.2700000000000001E-3</v>
      </c>
      <c r="K193" s="124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</row>
    <row r="194" spans="1:40" s="31" customFormat="1" ht="25.5" x14ac:dyDescent="0.2">
      <c r="A194" s="29"/>
      <c r="B194" s="22">
        <v>95305</v>
      </c>
      <c r="C194" s="186" t="s">
        <v>377</v>
      </c>
      <c r="D194" s="13" t="s">
        <v>111</v>
      </c>
      <c r="E194" s="21" t="s">
        <v>32</v>
      </c>
      <c r="F194" s="143">
        <v>213.75</v>
      </c>
      <c r="G194" s="39">
        <v>14.16</v>
      </c>
      <c r="H194" s="39">
        <f t="shared" si="51"/>
        <v>18.27</v>
      </c>
      <c r="I194" s="20">
        <f>F194*H194</f>
        <v>3905.21</v>
      </c>
      <c r="J194" s="116">
        <f t="shared" si="52"/>
        <v>8.8199999999999997E-3</v>
      </c>
      <c r="K194" s="124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</row>
    <row r="195" spans="1:40" s="31" customFormat="1" ht="38.25" x14ac:dyDescent="0.2">
      <c r="A195" s="29"/>
      <c r="B195" s="22">
        <v>88489</v>
      </c>
      <c r="C195" s="186" t="s">
        <v>378</v>
      </c>
      <c r="D195" s="13" t="s">
        <v>271</v>
      </c>
      <c r="E195" s="21" t="s">
        <v>32</v>
      </c>
      <c r="F195" s="143">
        <v>213.75</v>
      </c>
      <c r="G195" s="39">
        <v>13.62</v>
      </c>
      <c r="H195" s="39">
        <f t="shared" si="51"/>
        <v>17.57</v>
      </c>
      <c r="I195" s="70">
        <f>F195*H195</f>
        <v>3755.59</v>
      </c>
      <c r="J195" s="116">
        <f t="shared" si="52"/>
        <v>8.4799999999999997E-3</v>
      </c>
      <c r="K195" s="124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</row>
    <row r="196" spans="1:40" s="68" customFormat="1" x14ac:dyDescent="0.2">
      <c r="A196" s="240"/>
      <c r="B196" s="239"/>
      <c r="C196" s="238"/>
      <c r="D196" s="287" t="s">
        <v>273</v>
      </c>
      <c r="E196" s="287"/>
      <c r="F196" s="287"/>
      <c r="G196" s="287"/>
      <c r="H196" s="288"/>
      <c r="I196" s="237">
        <f>SUM(I191:I195)</f>
        <v>17243.22</v>
      </c>
      <c r="J196" s="115">
        <f t="shared" si="52"/>
        <v>3.8949999999999999E-2</v>
      </c>
      <c r="K196" s="126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</row>
    <row r="197" spans="1:40" s="31" customFormat="1" ht="13.5" thickBot="1" x14ac:dyDescent="0.25">
      <c r="A197" s="29"/>
      <c r="B197" s="22"/>
      <c r="C197" s="82"/>
      <c r="D197" s="73"/>
      <c r="E197" s="73"/>
      <c r="F197" s="73"/>
      <c r="G197" s="73"/>
      <c r="H197" s="73"/>
      <c r="I197" s="99"/>
      <c r="J197" s="77"/>
      <c r="K197" s="124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</row>
    <row r="198" spans="1:40" s="31" customFormat="1" ht="13.5" thickBot="1" x14ac:dyDescent="0.25">
      <c r="A198" s="29"/>
      <c r="B198" s="22"/>
      <c r="C198" s="179">
        <v>11</v>
      </c>
      <c r="D198" s="282" t="s">
        <v>56</v>
      </c>
      <c r="E198" s="283"/>
      <c r="F198" s="283"/>
      <c r="G198" s="283"/>
      <c r="H198" s="283"/>
      <c r="I198" s="284"/>
      <c r="J198" s="48"/>
      <c r="K198" s="124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</row>
    <row r="199" spans="1:40" s="31" customFormat="1" ht="38.25" x14ac:dyDescent="0.2">
      <c r="A199" s="29"/>
      <c r="B199" s="22">
        <v>92602</v>
      </c>
      <c r="C199" s="177" t="s">
        <v>113</v>
      </c>
      <c r="D199" s="13" t="s">
        <v>173</v>
      </c>
      <c r="E199" s="21" t="s">
        <v>33</v>
      </c>
      <c r="F199" s="143">
        <v>9</v>
      </c>
      <c r="G199" s="39">
        <v>875.72</v>
      </c>
      <c r="H199" s="39">
        <f t="shared" ref="H199:H205" si="53">TRUNC((G199*(1+$I$6)),2)</f>
        <v>1130.29</v>
      </c>
      <c r="I199" s="20">
        <f t="shared" ref="I199:I205" si="54">F199*H199</f>
        <v>10172.61</v>
      </c>
      <c r="J199" s="116">
        <f t="shared" ref="J199:J206" si="55">I199/$I$280</f>
        <v>2.298E-2</v>
      </c>
      <c r="K199" s="124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</row>
    <row r="200" spans="1:40" s="31" customFormat="1" ht="38.25" x14ac:dyDescent="0.2">
      <c r="A200" s="29"/>
      <c r="B200" s="22">
        <v>92580</v>
      </c>
      <c r="C200" s="177" t="s">
        <v>114</v>
      </c>
      <c r="D200" s="17" t="s">
        <v>174</v>
      </c>
      <c r="E200" s="21" t="s">
        <v>32</v>
      </c>
      <c r="F200" s="143">
        <v>193.81</v>
      </c>
      <c r="G200" s="39">
        <v>63.38</v>
      </c>
      <c r="H200" s="39">
        <f t="shared" si="53"/>
        <v>81.8</v>
      </c>
      <c r="I200" s="20">
        <f t="shared" si="54"/>
        <v>15853.66</v>
      </c>
      <c r="J200" s="116">
        <f t="shared" si="55"/>
        <v>3.5810000000000002E-2</v>
      </c>
      <c r="K200" s="124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</row>
    <row r="201" spans="1:40" s="31" customFormat="1" ht="38.25" x14ac:dyDescent="0.2">
      <c r="A201" s="29"/>
      <c r="B201" s="22">
        <v>94226</v>
      </c>
      <c r="C201" s="177" t="s">
        <v>379</v>
      </c>
      <c r="D201" s="17" t="s">
        <v>164</v>
      </c>
      <c r="E201" s="21" t="s">
        <v>32</v>
      </c>
      <c r="F201" s="143">
        <v>193.81</v>
      </c>
      <c r="G201" s="39">
        <v>21.28</v>
      </c>
      <c r="H201" s="39">
        <f t="shared" si="53"/>
        <v>27.46</v>
      </c>
      <c r="I201" s="20">
        <f t="shared" si="54"/>
        <v>5322.02</v>
      </c>
      <c r="J201" s="116">
        <f t="shared" si="55"/>
        <v>1.2019999999999999E-2</v>
      </c>
      <c r="K201" s="124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</row>
    <row r="202" spans="1:40" s="31" customFormat="1" ht="38.25" x14ac:dyDescent="0.2">
      <c r="A202" s="29"/>
      <c r="B202" s="199">
        <v>94210</v>
      </c>
      <c r="C202" s="177" t="s">
        <v>380</v>
      </c>
      <c r="D202" s="200" t="s">
        <v>163</v>
      </c>
      <c r="E202" s="79" t="s">
        <v>32</v>
      </c>
      <c r="F202" s="145">
        <v>193.81</v>
      </c>
      <c r="G202" s="39">
        <v>47.49</v>
      </c>
      <c r="H202" s="39">
        <f t="shared" si="53"/>
        <v>61.29</v>
      </c>
      <c r="I202" s="70">
        <f t="shared" si="54"/>
        <v>11878.61</v>
      </c>
      <c r="J202" s="116">
        <f t="shared" si="55"/>
        <v>2.683E-2</v>
      </c>
      <c r="K202" s="124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</row>
    <row r="203" spans="1:40" s="31" customFormat="1" ht="38.25" x14ac:dyDescent="0.2">
      <c r="A203" s="29"/>
      <c r="B203" s="22">
        <v>94231</v>
      </c>
      <c r="C203" s="177" t="s">
        <v>381</v>
      </c>
      <c r="D203" s="13" t="s">
        <v>98</v>
      </c>
      <c r="E203" s="21" t="s">
        <v>35</v>
      </c>
      <c r="F203" s="143">
        <v>40.08</v>
      </c>
      <c r="G203" s="39">
        <v>57.04</v>
      </c>
      <c r="H203" s="39">
        <f t="shared" si="53"/>
        <v>73.62</v>
      </c>
      <c r="I203" s="20">
        <f t="shared" si="54"/>
        <v>2950.69</v>
      </c>
      <c r="J203" s="116">
        <f t="shared" si="55"/>
        <v>6.6699999999999997E-3</v>
      </c>
      <c r="K203" s="124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</row>
    <row r="204" spans="1:40" s="31" customFormat="1" ht="38.25" x14ac:dyDescent="0.2">
      <c r="A204" s="29"/>
      <c r="B204" s="22">
        <v>94228</v>
      </c>
      <c r="C204" s="177" t="s">
        <v>382</v>
      </c>
      <c r="D204" s="13" t="s">
        <v>70</v>
      </c>
      <c r="E204" s="21" t="s">
        <v>35</v>
      </c>
      <c r="F204" s="143">
        <v>23.78</v>
      </c>
      <c r="G204" s="39">
        <v>98.46</v>
      </c>
      <c r="H204" s="39">
        <f t="shared" si="53"/>
        <v>127.08</v>
      </c>
      <c r="I204" s="20">
        <f t="shared" si="54"/>
        <v>3021.96</v>
      </c>
      <c r="J204" s="116">
        <f t="shared" si="55"/>
        <v>6.8300000000000001E-3</v>
      </c>
      <c r="K204" s="124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</row>
    <row r="205" spans="1:40" s="31" customFormat="1" ht="52.5" customHeight="1" x14ac:dyDescent="0.2">
      <c r="A205" s="29"/>
      <c r="B205" s="22">
        <v>89578</v>
      </c>
      <c r="C205" s="177" t="s">
        <v>383</v>
      </c>
      <c r="D205" s="13" t="s">
        <v>342</v>
      </c>
      <c r="E205" s="21" t="s">
        <v>35</v>
      </c>
      <c r="F205" s="143">
        <f>(8.15+3+1+30)*3</f>
        <v>126.45</v>
      </c>
      <c r="G205" s="39">
        <v>45.14</v>
      </c>
      <c r="H205" s="39">
        <f t="shared" si="53"/>
        <v>58.26</v>
      </c>
      <c r="I205" s="20">
        <f t="shared" si="54"/>
        <v>7366.98</v>
      </c>
      <c r="J205" s="116">
        <f t="shared" si="55"/>
        <v>1.6639999999999999E-2</v>
      </c>
      <c r="K205" s="124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</row>
    <row r="206" spans="1:40" s="31" customFormat="1" x14ac:dyDescent="0.2">
      <c r="A206" s="29"/>
      <c r="B206" s="22"/>
      <c r="C206" s="190"/>
      <c r="D206" s="72"/>
      <c r="E206" s="140"/>
      <c r="F206" s="140"/>
      <c r="G206" s="215"/>
      <c r="H206" s="165" t="s">
        <v>272</v>
      </c>
      <c r="I206" s="58">
        <f>SUM(I199:I205)</f>
        <v>56566.53</v>
      </c>
      <c r="J206" s="115">
        <f t="shared" si="55"/>
        <v>0.12778</v>
      </c>
      <c r="K206" s="124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</row>
    <row r="207" spans="1:40" s="31" customFormat="1" ht="13.5" thickBot="1" x14ac:dyDescent="0.25">
      <c r="A207" s="29"/>
      <c r="B207" s="22"/>
      <c r="C207" s="73"/>
      <c r="D207" s="73"/>
      <c r="E207" s="73"/>
      <c r="F207" s="73"/>
      <c r="G207" s="73"/>
      <c r="H207" s="73"/>
      <c r="I207" s="99"/>
      <c r="J207" s="77"/>
      <c r="K207" s="124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</row>
    <row r="208" spans="1:40" s="31" customFormat="1" ht="13.5" thickBot="1" x14ac:dyDescent="0.25">
      <c r="A208" s="29"/>
      <c r="B208" s="22"/>
      <c r="C208" s="179">
        <v>12</v>
      </c>
      <c r="D208" s="282" t="s">
        <v>43</v>
      </c>
      <c r="E208" s="283"/>
      <c r="F208" s="283"/>
      <c r="G208" s="283"/>
      <c r="H208" s="283"/>
      <c r="I208" s="284"/>
      <c r="J208" s="48"/>
      <c r="K208" s="124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</row>
    <row r="209" spans="1:40" s="31" customFormat="1" ht="25.5" x14ac:dyDescent="0.2">
      <c r="A209" s="29"/>
      <c r="B209" s="22">
        <v>101502</v>
      </c>
      <c r="C209" s="177" t="s">
        <v>384</v>
      </c>
      <c r="D209" s="13" t="s">
        <v>292</v>
      </c>
      <c r="E209" s="21" t="s">
        <v>293</v>
      </c>
      <c r="F209" s="57">
        <v>1</v>
      </c>
      <c r="G209" s="39">
        <v>2500</v>
      </c>
      <c r="H209" s="39">
        <f t="shared" ref="H209" si="56">TRUNC((G209*(1+$I$6)),2)</f>
        <v>3226.75</v>
      </c>
      <c r="I209" s="20">
        <f t="shared" ref="I209:I228" si="57">F209*H209</f>
        <v>3226.75</v>
      </c>
      <c r="J209" s="116">
        <f t="shared" ref="J209:J220" si="58">I209/$I$280</f>
        <v>7.2899999999999996E-3</v>
      </c>
      <c r="K209" s="124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</row>
    <row r="210" spans="1:40" s="31" customFormat="1" ht="76.5" x14ac:dyDescent="0.2">
      <c r="A210" s="29"/>
      <c r="B210" s="22">
        <v>101875</v>
      </c>
      <c r="C210" s="177" t="s">
        <v>385</v>
      </c>
      <c r="D210" s="13" t="s">
        <v>294</v>
      </c>
      <c r="E210" s="21" t="s">
        <v>293</v>
      </c>
      <c r="F210" s="57">
        <v>1</v>
      </c>
      <c r="G210" s="39">
        <v>509.83</v>
      </c>
      <c r="H210" s="39">
        <f t="shared" ref="H210:H228" si="59">TRUNC((G210*(1+$I$6)),2)</f>
        <v>658.03</v>
      </c>
      <c r="I210" s="20">
        <f t="shared" si="57"/>
        <v>658.03</v>
      </c>
      <c r="J210" s="116">
        <f t="shared" si="58"/>
        <v>1.49E-3</v>
      </c>
      <c r="K210" s="124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</row>
    <row r="211" spans="1:40" s="31" customFormat="1" ht="51" x14ac:dyDescent="0.2">
      <c r="A211" s="29"/>
      <c r="B211" s="22">
        <v>101892</v>
      </c>
      <c r="C211" s="177" t="s">
        <v>64</v>
      </c>
      <c r="D211" s="13" t="s">
        <v>295</v>
      </c>
      <c r="E211" s="21" t="s">
        <v>293</v>
      </c>
      <c r="F211" s="57">
        <v>8</v>
      </c>
      <c r="G211" s="39">
        <v>71.849999999999994</v>
      </c>
      <c r="H211" s="39">
        <f t="shared" si="59"/>
        <v>92.73</v>
      </c>
      <c r="I211" s="20">
        <f t="shared" si="57"/>
        <v>741.84</v>
      </c>
      <c r="J211" s="116">
        <f t="shared" si="58"/>
        <v>1.6800000000000001E-3</v>
      </c>
      <c r="K211" s="124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</row>
    <row r="212" spans="1:40" s="31" customFormat="1" ht="89.25" x14ac:dyDescent="0.2">
      <c r="A212" s="29"/>
      <c r="B212" s="22" t="s">
        <v>289</v>
      </c>
      <c r="C212" s="177" t="s">
        <v>386</v>
      </c>
      <c r="D212" s="13" t="s">
        <v>296</v>
      </c>
      <c r="E212" s="21" t="s">
        <v>86</v>
      </c>
      <c r="F212" s="57">
        <v>20</v>
      </c>
      <c r="G212" s="39">
        <v>50.18</v>
      </c>
      <c r="H212" s="39">
        <f t="shared" si="59"/>
        <v>64.760000000000005</v>
      </c>
      <c r="I212" s="20">
        <f t="shared" si="57"/>
        <v>1295.2</v>
      </c>
      <c r="J212" s="116">
        <f t="shared" si="58"/>
        <v>2.9299999999999999E-3</v>
      </c>
      <c r="K212" s="124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</row>
    <row r="213" spans="1:40" s="31" customFormat="1" ht="25.5" x14ac:dyDescent="0.2">
      <c r="A213" s="29"/>
      <c r="B213" s="22">
        <v>39797</v>
      </c>
      <c r="C213" s="177" t="s">
        <v>387</v>
      </c>
      <c r="D213" s="13" t="s">
        <v>297</v>
      </c>
      <c r="E213" s="21" t="s">
        <v>293</v>
      </c>
      <c r="F213" s="57">
        <v>1</v>
      </c>
      <c r="G213" s="39">
        <v>143.53</v>
      </c>
      <c r="H213" s="39">
        <f t="shared" si="59"/>
        <v>185.25</v>
      </c>
      <c r="I213" s="20">
        <f t="shared" si="57"/>
        <v>185.25</v>
      </c>
      <c r="J213" s="116">
        <f t="shared" si="58"/>
        <v>4.2000000000000002E-4</v>
      </c>
      <c r="K213" s="124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</row>
    <row r="214" spans="1:40" s="31" customFormat="1" ht="38.25" x14ac:dyDescent="0.2">
      <c r="A214" s="29"/>
      <c r="B214" s="22">
        <v>101892</v>
      </c>
      <c r="C214" s="177" t="s">
        <v>388</v>
      </c>
      <c r="D214" s="13" t="s">
        <v>298</v>
      </c>
      <c r="E214" s="21" t="s">
        <v>293</v>
      </c>
      <c r="F214" s="57">
        <v>17</v>
      </c>
      <c r="G214" s="39">
        <v>71.819999999999993</v>
      </c>
      <c r="H214" s="39">
        <f t="shared" si="59"/>
        <v>92.69</v>
      </c>
      <c r="I214" s="20">
        <f t="shared" si="57"/>
        <v>1575.73</v>
      </c>
      <c r="J214" s="116">
        <f t="shared" si="58"/>
        <v>3.5599999999999998E-3</v>
      </c>
      <c r="K214" s="124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</row>
    <row r="215" spans="1:40" s="31" customFormat="1" ht="63.75" x14ac:dyDescent="0.2">
      <c r="A215" s="29"/>
      <c r="B215" s="22">
        <v>995</v>
      </c>
      <c r="C215" s="177" t="s">
        <v>389</v>
      </c>
      <c r="D215" s="13" t="s">
        <v>299</v>
      </c>
      <c r="E215" s="21" t="s">
        <v>35</v>
      </c>
      <c r="F215" s="57">
        <v>3</v>
      </c>
      <c r="G215" s="39">
        <v>16.989999999999998</v>
      </c>
      <c r="H215" s="39">
        <f t="shared" si="59"/>
        <v>21.92</v>
      </c>
      <c r="I215" s="20">
        <f t="shared" si="57"/>
        <v>65.760000000000005</v>
      </c>
      <c r="J215" s="116">
        <f t="shared" si="58"/>
        <v>1.4999999999999999E-4</v>
      </c>
      <c r="K215" s="124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</row>
    <row r="216" spans="1:40" s="31" customFormat="1" ht="38.25" x14ac:dyDescent="0.2">
      <c r="A216" s="29"/>
      <c r="B216" s="22">
        <v>91836</v>
      </c>
      <c r="C216" s="177" t="s">
        <v>390</v>
      </c>
      <c r="D216" s="13" t="s">
        <v>300</v>
      </c>
      <c r="E216" s="21" t="s">
        <v>35</v>
      </c>
      <c r="F216" s="57">
        <v>3</v>
      </c>
      <c r="G216" s="39">
        <v>10.77</v>
      </c>
      <c r="H216" s="39">
        <f t="shared" si="59"/>
        <v>13.9</v>
      </c>
      <c r="I216" s="20">
        <f t="shared" si="57"/>
        <v>41.7</v>
      </c>
      <c r="J216" s="116">
        <f t="shared" si="58"/>
        <v>9.0000000000000006E-5</v>
      </c>
      <c r="K216" s="124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</row>
    <row r="217" spans="1:40" s="31" customFormat="1" ht="38.25" x14ac:dyDescent="0.2">
      <c r="A217" s="29"/>
      <c r="B217" s="22">
        <v>91937</v>
      </c>
      <c r="C217" s="177" t="s">
        <v>391</v>
      </c>
      <c r="D217" s="13" t="s">
        <v>301</v>
      </c>
      <c r="E217" s="21" t="s">
        <v>302</v>
      </c>
      <c r="F217" s="57">
        <v>72</v>
      </c>
      <c r="G217" s="39">
        <v>11.25</v>
      </c>
      <c r="H217" s="39">
        <f t="shared" si="59"/>
        <v>14.52</v>
      </c>
      <c r="I217" s="20">
        <f t="shared" si="57"/>
        <v>1045.44</v>
      </c>
      <c r="J217" s="116">
        <f t="shared" si="58"/>
        <v>2.3600000000000001E-3</v>
      </c>
      <c r="K217" s="124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</row>
    <row r="218" spans="1:40" s="31" customFormat="1" ht="38.25" x14ac:dyDescent="0.2">
      <c r="A218" s="29"/>
      <c r="B218" s="22" t="s">
        <v>290</v>
      </c>
      <c r="C218" s="177" t="s">
        <v>392</v>
      </c>
      <c r="D218" s="13" t="s">
        <v>303</v>
      </c>
      <c r="E218" s="21" t="s">
        <v>35</v>
      </c>
      <c r="F218" s="57">
        <v>20</v>
      </c>
      <c r="G218" s="39">
        <v>65</v>
      </c>
      <c r="H218" s="39">
        <f t="shared" si="59"/>
        <v>83.89</v>
      </c>
      <c r="I218" s="20">
        <f t="shared" si="57"/>
        <v>1677.8</v>
      </c>
      <c r="J218" s="116">
        <f t="shared" si="58"/>
        <v>3.79E-3</v>
      </c>
      <c r="K218" s="124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</row>
    <row r="219" spans="1:40" s="31" customFormat="1" ht="76.5" x14ac:dyDescent="0.2">
      <c r="A219" s="29"/>
      <c r="B219" s="22">
        <v>93128</v>
      </c>
      <c r="C219" s="177" t="s">
        <v>393</v>
      </c>
      <c r="D219" s="13" t="s">
        <v>304</v>
      </c>
      <c r="E219" s="21" t="s">
        <v>293</v>
      </c>
      <c r="F219" s="57">
        <v>20</v>
      </c>
      <c r="G219" s="39">
        <v>144.33000000000001</v>
      </c>
      <c r="H219" s="39">
        <f t="shared" si="59"/>
        <v>186.28</v>
      </c>
      <c r="I219" s="20">
        <f t="shared" si="57"/>
        <v>3725.6</v>
      </c>
      <c r="J219" s="116">
        <f t="shared" si="58"/>
        <v>8.4200000000000004E-3</v>
      </c>
      <c r="K219" s="124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8"/>
      <c r="AN219" s="88"/>
    </row>
    <row r="220" spans="1:40" s="31" customFormat="1" ht="51" x14ac:dyDescent="0.2">
      <c r="A220" s="29"/>
      <c r="B220" s="22">
        <v>97585</v>
      </c>
      <c r="C220" s="177" t="s">
        <v>394</v>
      </c>
      <c r="D220" s="13" t="s">
        <v>305</v>
      </c>
      <c r="E220" s="21" t="s">
        <v>293</v>
      </c>
      <c r="F220" s="57">
        <v>13</v>
      </c>
      <c r="G220" s="39">
        <v>108.34</v>
      </c>
      <c r="H220" s="39">
        <f t="shared" si="59"/>
        <v>139.83000000000001</v>
      </c>
      <c r="I220" s="20">
        <f t="shared" si="57"/>
        <v>1817.79</v>
      </c>
      <c r="J220" s="116">
        <f t="shared" si="58"/>
        <v>4.1099999999999999E-3</v>
      </c>
      <c r="K220" s="124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</row>
    <row r="221" spans="1:40" s="31" customFormat="1" ht="38.25" x14ac:dyDescent="0.2">
      <c r="A221" s="29"/>
      <c r="B221" s="22">
        <v>97593</v>
      </c>
      <c r="C221" s="177" t="s">
        <v>395</v>
      </c>
      <c r="D221" s="13" t="s">
        <v>306</v>
      </c>
      <c r="E221" s="21" t="s">
        <v>293</v>
      </c>
      <c r="F221" s="57">
        <v>12</v>
      </c>
      <c r="G221" s="39">
        <v>129.09</v>
      </c>
      <c r="H221" s="39">
        <f t="shared" si="59"/>
        <v>166.61</v>
      </c>
      <c r="I221" s="20">
        <f t="shared" si="57"/>
        <v>1999.32</v>
      </c>
      <c r="J221" s="116"/>
      <c r="K221" s="124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</row>
    <row r="222" spans="1:40" s="31" customFormat="1" ht="38.25" x14ac:dyDescent="0.2">
      <c r="A222" s="29"/>
      <c r="B222" s="22">
        <v>38774</v>
      </c>
      <c r="C222" s="177" t="s">
        <v>396</v>
      </c>
      <c r="D222" s="13" t="s">
        <v>307</v>
      </c>
      <c r="E222" s="21" t="s">
        <v>293</v>
      </c>
      <c r="F222" s="57">
        <v>7</v>
      </c>
      <c r="G222" s="39">
        <v>21.85</v>
      </c>
      <c r="H222" s="39">
        <f t="shared" si="59"/>
        <v>28.2</v>
      </c>
      <c r="I222" s="20">
        <f t="shared" si="57"/>
        <v>197.4</v>
      </c>
      <c r="J222" s="116"/>
      <c r="K222" s="124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</row>
    <row r="223" spans="1:40" s="31" customFormat="1" ht="38.25" x14ac:dyDescent="0.2">
      <c r="A223" s="29"/>
      <c r="B223" s="22"/>
      <c r="C223" s="177" t="s">
        <v>397</v>
      </c>
      <c r="D223" s="13" t="s">
        <v>308</v>
      </c>
      <c r="E223" s="21" t="s">
        <v>293</v>
      </c>
      <c r="F223" s="57">
        <v>3</v>
      </c>
      <c r="G223" s="39">
        <v>30</v>
      </c>
      <c r="H223" s="39">
        <f t="shared" si="59"/>
        <v>38.72</v>
      </c>
      <c r="I223" s="20">
        <f t="shared" si="57"/>
        <v>116.16</v>
      </c>
      <c r="J223" s="116"/>
      <c r="K223" s="124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</row>
    <row r="224" spans="1:40" s="31" customFormat="1" ht="51" x14ac:dyDescent="0.2">
      <c r="A224" s="29"/>
      <c r="B224" s="22">
        <v>93142</v>
      </c>
      <c r="C224" s="177" t="s">
        <v>398</v>
      </c>
      <c r="D224" s="13" t="s">
        <v>309</v>
      </c>
      <c r="E224" s="21" t="s">
        <v>293</v>
      </c>
      <c r="F224" s="57">
        <v>11</v>
      </c>
      <c r="G224" s="39">
        <v>199.26</v>
      </c>
      <c r="H224" s="39">
        <f t="shared" si="59"/>
        <v>257.18</v>
      </c>
      <c r="I224" s="20">
        <f t="shared" si="57"/>
        <v>2828.98</v>
      </c>
      <c r="J224" s="116"/>
      <c r="K224" s="124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</row>
    <row r="225" spans="1:40" s="31" customFormat="1" ht="63.75" x14ac:dyDescent="0.2">
      <c r="A225" s="29"/>
      <c r="B225" s="22">
        <v>93141</v>
      </c>
      <c r="C225" s="177" t="s">
        <v>399</v>
      </c>
      <c r="D225" s="13" t="s">
        <v>310</v>
      </c>
      <c r="E225" s="21" t="s">
        <v>293</v>
      </c>
      <c r="F225" s="57">
        <v>18</v>
      </c>
      <c r="G225" s="39">
        <v>179.19</v>
      </c>
      <c r="H225" s="39">
        <f t="shared" si="59"/>
        <v>231.28</v>
      </c>
      <c r="I225" s="20">
        <f t="shared" si="57"/>
        <v>4163.04</v>
      </c>
      <c r="J225" s="116">
        <f t="shared" ref="J225:J230" si="60">I225/$I$280</f>
        <v>9.4000000000000004E-3</v>
      </c>
      <c r="K225" s="124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</row>
    <row r="226" spans="1:40" s="31" customFormat="1" ht="63.75" x14ac:dyDescent="0.2">
      <c r="A226" s="29"/>
      <c r="B226" s="22">
        <v>93143</v>
      </c>
      <c r="C226" s="177" t="s">
        <v>400</v>
      </c>
      <c r="D226" s="13" t="s">
        <v>311</v>
      </c>
      <c r="E226" s="21" t="s">
        <v>293</v>
      </c>
      <c r="F226" s="57">
        <v>4</v>
      </c>
      <c r="G226" s="39">
        <v>181.33</v>
      </c>
      <c r="H226" s="39">
        <f t="shared" si="59"/>
        <v>234.04</v>
      </c>
      <c r="I226" s="20">
        <f t="shared" si="57"/>
        <v>936.16</v>
      </c>
      <c r="J226" s="116">
        <f t="shared" si="60"/>
        <v>2.1099999999999999E-3</v>
      </c>
      <c r="K226" s="124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</row>
    <row r="227" spans="1:40" s="31" customFormat="1" ht="51" x14ac:dyDescent="0.2">
      <c r="A227" s="29"/>
      <c r="B227" s="22" t="s">
        <v>291</v>
      </c>
      <c r="C227" s="177" t="s">
        <v>401</v>
      </c>
      <c r="D227" s="13" t="s">
        <v>312</v>
      </c>
      <c r="E227" s="21" t="s">
        <v>293</v>
      </c>
      <c r="F227" s="57">
        <v>4</v>
      </c>
      <c r="G227" s="39">
        <v>191</v>
      </c>
      <c r="H227" s="39">
        <f t="shared" si="59"/>
        <v>246.52</v>
      </c>
      <c r="I227" s="20">
        <f t="shared" si="57"/>
        <v>986.08</v>
      </c>
      <c r="J227" s="116">
        <f t="shared" si="60"/>
        <v>2.2300000000000002E-3</v>
      </c>
      <c r="K227" s="124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</row>
    <row r="228" spans="1:40" s="31" customFormat="1" ht="51" x14ac:dyDescent="0.2">
      <c r="A228" s="29"/>
      <c r="B228" s="22">
        <v>100860</v>
      </c>
      <c r="C228" s="177" t="s">
        <v>402</v>
      </c>
      <c r="D228" s="13" t="s">
        <v>313</v>
      </c>
      <c r="E228" s="21" t="s">
        <v>293</v>
      </c>
      <c r="F228" s="57">
        <v>4</v>
      </c>
      <c r="G228" s="39">
        <v>67.150000000000006</v>
      </c>
      <c r="H228" s="39">
        <f t="shared" si="59"/>
        <v>86.67</v>
      </c>
      <c r="I228" s="20">
        <f t="shared" si="57"/>
        <v>346.68</v>
      </c>
      <c r="J228" s="116">
        <f t="shared" si="60"/>
        <v>7.7999999999999999E-4</v>
      </c>
      <c r="K228" s="124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</row>
    <row r="229" spans="1:40" s="31" customFormat="1" x14ac:dyDescent="0.2">
      <c r="A229" s="29"/>
      <c r="B229" s="22"/>
      <c r="C229" s="177"/>
      <c r="D229" s="285" t="s">
        <v>403</v>
      </c>
      <c r="E229" s="285"/>
      <c r="F229" s="285"/>
      <c r="G229" s="285"/>
      <c r="H229" s="286"/>
      <c r="I229" s="103">
        <f>SUM(I209:I228)</f>
        <v>27630.71</v>
      </c>
      <c r="J229" s="116">
        <f t="shared" si="60"/>
        <v>6.2420000000000003E-2</v>
      </c>
      <c r="K229" s="124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</row>
    <row r="230" spans="1:40" s="31" customFormat="1" x14ac:dyDescent="0.2">
      <c r="A230" s="29"/>
      <c r="B230" s="22"/>
      <c r="C230" s="190"/>
      <c r="D230" s="97"/>
      <c r="E230" s="140"/>
      <c r="F230" s="140"/>
      <c r="G230" s="215"/>
      <c r="H230" s="165" t="s">
        <v>404</v>
      </c>
      <c r="I230" s="58">
        <f>I229</f>
        <v>27630.71</v>
      </c>
      <c r="J230" s="115">
        <f t="shared" si="60"/>
        <v>6.2420000000000003E-2</v>
      </c>
      <c r="K230" s="124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</row>
    <row r="231" spans="1:40" s="31" customFormat="1" ht="13.5" thickBot="1" x14ac:dyDescent="0.25">
      <c r="A231" s="29"/>
      <c r="B231" s="22"/>
      <c r="C231" s="73"/>
      <c r="D231" s="73"/>
      <c r="E231" s="73"/>
      <c r="F231" s="73"/>
      <c r="G231" s="73"/>
      <c r="H231" s="73"/>
      <c r="I231" s="99"/>
      <c r="J231" s="77"/>
      <c r="K231" s="124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</row>
    <row r="232" spans="1:40" s="68" customFormat="1" ht="12.75" customHeight="1" thickBot="1" x14ac:dyDescent="0.25">
      <c r="A232" s="29"/>
      <c r="B232" s="22"/>
      <c r="C232" s="179">
        <v>13</v>
      </c>
      <c r="D232" s="282" t="s">
        <v>67</v>
      </c>
      <c r="E232" s="283"/>
      <c r="F232" s="283"/>
      <c r="G232" s="283"/>
      <c r="H232" s="283"/>
      <c r="I232" s="284"/>
      <c r="J232" s="48"/>
      <c r="K232" s="126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30"/>
      <c r="Y232" s="130"/>
      <c r="Z232" s="130"/>
      <c r="AA232" s="130"/>
      <c r="AB232" s="130"/>
      <c r="AC232" s="130"/>
      <c r="AD232" s="130"/>
      <c r="AE232" s="130"/>
      <c r="AF232" s="130"/>
      <c r="AG232" s="130"/>
      <c r="AH232" s="130"/>
      <c r="AI232" s="130"/>
      <c r="AJ232" s="130"/>
      <c r="AK232" s="130"/>
      <c r="AL232" s="130"/>
      <c r="AM232" s="130"/>
      <c r="AN232" s="130"/>
    </row>
    <row r="233" spans="1:40" s="68" customFormat="1" ht="25.5" x14ac:dyDescent="0.2">
      <c r="A233" s="29"/>
      <c r="B233" s="22">
        <v>102605</v>
      </c>
      <c r="C233" s="189" t="s">
        <v>405</v>
      </c>
      <c r="D233" s="32" t="s">
        <v>357</v>
      </c>
      <c r="E233" s="14" t="s">
        <v>33</v>
      </c>
      <c r="F233" s="143">
        <v>1</v>
      </c>
      <c r="G233" s="39">
        <v>227.59</v>
      </c>
      <c r="H233" s="39">
        <f t="shared" ref="H233:H242" si="61">TRUNC((G233*(1+$I$6)),2)</f>
        <v>293.75</v>
      </c>
      <c r="I233" s="20">
        <f t="shared" ref="I233:I242" si="62">F233*H233</f>
        <v>293.75</v>
      </c>
      <c r="J233" s="116">
        <f t="shared" ref="J233:J243" si="63">I233/$I$280</f>
        <v>6.6E-4</v>
      </c>
      <c r="K233" s="126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30"/>
      <c r="Y233" s="130"/>
      <c r="Z233" s="130"/>
      <c r="AA233" s="130"/>
      <c r="AB233" s="130"/>
      <c r="AC233" s="130"/>
      <c r="AD233" s="130"/>
      <c r="AE233" s="130"/>
      <c r="AF233" s="130"/>
      <c r="AG233" s="130"/>
      <c r="AH233" s="130"/>
      <c r="AI233" s="130"/>
      <c r="AJ233" s="130"/>
      <c r="AK233" s="130"/>
      <c r="AL233" s="130"/>
      <c r="AM233" s="130"/>
      <c r="AN233" s="130"/>
    </row>
    <row r="234" spans="1:40" s="68" customFormat="1" ht="38.25" x14ac:dyDescent="0.2">
      <c r="A234" s="29"/>
      <c r="B234" s="22">
        <v>20213</v>
      </c>
      <c r="C234" s="189" t="s">
        <v>406</v>
      </c>
      <c r="D234" s="32" t="s">
        <v>162</v>
      </c>
      <c r="E234" s="14" t="s">
        <v>35</v>
      </c>
      <c r="F234" s="143">
        <v>4</v>
      </c>
      <c r="G234" s="39">
        <v>27.43</v>
      </c>
      <c r="H234" s="39">
        <f t="shared" si="61"/>
        <v>35.4</v>
      </c>
      <c r="I234" s="20">
        <f t="shared" si="62"/>
        <v>141.6</v>
      </c>
      <c r="J234" s="116">
        <f t="shared" si="63"/>
        <v>3.2000000000000003E-4</v>
      </c>
      <c r="K234" s="126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30"/>
      <c r="Y234" s="130"/>
      <c r="Z234" s="130"/>
      <c r="AA234" s="130"/>
      <c r="AB234" s="130"/>
      <c r="AC234" s="130"/>
      <c r="AD234" s="130"/>
      <c r="AE234" s="130"/>
      <c r="AF234" s="130"/>
      <c r="AG234" s="130"/>
      <c r="AH234" s="130"/>
      <c r="AI234" s="130"/>
      <c r="AJ234" s="130"/>
      <c r="AK234" s="130"/>
      <c r="AL234" s="130"/>
      <c r="AM234" s="130"/>
      <c r="AN234" s="130"/>
    </row>
    <row r="235" spans="1:40" s="68" customFormat="1" ht="38.25" x14ac:dyDescent="0.2">
      <c r="A235" s="29"/>
      <c r="B235" s="22">
        <v>3993</v>
      </c>
      <c r="C235" s="189" t="s">
        <v>407</v>
      </c>
      <c r="D235" s="32" t="s">
        <v>66</v>
      </c>
      <c r="E235" s="14" t="s">
        <v>32</v>
      </c>
      <c r="F235" s="143">
        <v>4</v>
      </c>
      <c r="G235" s="39">
        <v>129.79</v>
      </c>
      <c r="H235" s="39">
        <f t="shared" si="61"/>
        <v>167.51</v>
      </c>
      <c r="I235" s="20">
        <f t="shared" si="62"/>
        <v>670.04</v>
      </c>
      <c r="J235" s="116">
        <f t="shared" si="63"/>
        <v>1.5100000000000001E-3</v>
      </c>
      <c r="K235" s="126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30"/>
      <c r="Y235" s="130"/>
      <c r="Z235" s="130"/>
      <c r="AA235" s="130"/>
      <c r="AB235" s="130"/>
      <c r="AC235" s="130"/>
      <c r="AD235" s="130"/>
      <c r="AE235" s="130"/>
      <c r="AF235" s="130"/>
      <c r="AG235" s="130"/>
      <c r="AH235" s="130"/>
      <c r="AI235" s="130"/>
      <c r="AJ235" s="130"/>
      <c r="AK235" s="130"/>
      <c r="AL235" s="130"/>
      <c r="AM235" s="130"/>
      <c r="AN235" s="130"/>
    </row>
    <row r="236" spans="1:40" s="68" customFormat="1" ht="105.75" customHeight="1" x14ac:dyDescent="0.2">
      <c r="A236" s="29"/>
      <c r="B236" s="22">
        <v>94791</v>
      </c>
      <c r="C236" s="189" t="s">
        <v>408</v>
      </c>
      <c r="D236" s="32" t="s">
        <v>366</v>
      </c>
      <c r="E236" s="14" t="s">
        <v>33</v>
      </c>
      <c r="F236" s="143">
        <v>11</v>
      </c>
      <c r="G236" s="39">
        <v>447.56</v>
      </c>
      <c r="H236" s="39">
        <f t="shared" si="61"/>
        <v>577.66</v>
      </c>
      <c r="I236" s="20">
        <f t="shared" si="62"/>
        <v>6354.26</v>
      </c>
      <c r="J236" s="116">
        <f t="shared" si="63"/>
        <v>1.435E-2</v>
      </c>
      <c r="K236" s="126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30"/>
      <c r="Y236" s="130"/>
      <c r="Z236" s="130"/>
      <c r="AA236" s="130"/>
      <c r="AB236" s="130"/>
      <c r="AC236" s="130"/>
      <c r="AD236" s="130"/>
      <c r="AE236" s="130"/>
      <c r="AF236" s="130"/>
      <c r="AG236" s="130"/>
      <c r="AH236" s="130"/>
      <c r="AI236" s="130"/>
      <c r="AJ236" s="130"/>
      <c r="AK236" s="130"/>
      <c r="AL236" s="130"/>
      <c r="AM236" s="130"/>
      <c r="AN236" s="130"/>
    </row>
    <row r="237" spans="1:40" s="68" customFormat="1" ht="76.5" x14ac:dyDescent="0.2">
      <c r="A237" s="29"/>
      <c r="B237" s="22">
        <v>94792</v>
      </c>
      <c r="C237" s="189" t="s">
        <v>409</v>
      </c>
      <c r="D237" s="32" t="s">
        <v>364</v>
      </c>
      <c r="E237" s="14" t="s">
        <v>33</v>
      </c>
      <c r="F237" s="143">
        <v>12</v>
      </c>
      <c r="G237" s="39">
        <v>91.96</v>
      </c>
      <c r="H237" s="39">
        <f t="shared" si="61"/>
        <v>118.69</v>
      </c>
      <c r="I237" s="20">
        <f t="shared" si="62"/>
        <v>1424.28</v>
      </c>
      <c r="J237" s="116">
        <f t="shared" si="63"/>
        <v>3.2200000000000002E-3</v>
      </c>
      <c r="K237" s="126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30"/>
      <c r="Y237" s="130"/>
      <c r="Z237" s="130"/>
      <c r="AA237" s="130"/>
      <c r="AB237" s="130"/>
      <c r="AC237" s="130"/>
      <c r="AD237" s="130"/>
      <c r="AE237" s="130"/>
      <c r="AF237" s="130"/>
      <c r="AG237" s="130"/>
      <c r="AH237" s="130"/>
      <c r="AI237" s="130"/>
      <c r="AJ237" s="130"/>
      <c r="AK237" s="130"/>
      <c r="AL237" s="130"/>
      <c r="AM237" s="130"/>
      <c r="AN237" s="130"/>
    </row>
    <row r="238" spans="1:40" s="68" customFormat="1" ht="89.25" x14ac:dyDescent="0.2">
      <c r="A238" s="29"/>
      <c r="B238" s="22">
        <v>94794</v>
      </c>
      <c r="C238" s="189" t="s">
        <v>410</v>
      </c>
      <c r="D238" s="32" t="s">
        <v>365</v>
      </c>
      <c r="E238" s="14" t="s">
        <v>33</v>
      </c>
      <c r="F238" s="143">
        <v>3</v>
      </c>
      <c r="G238" s="39">
        <v>133.62</v>
      </c>
      <c r="H238" s="39">
        <f t="shared" ref="H238:H239" si="64">TRUNC((G238*(1+$I$6)),2)</f>
        <v>172.46</v>
      </c>
      <c r="I238" s="20">
        <f t="shared" si="62"/>
        <v>517.38</v>
      </c>
      <c r="J238" s="116">
        <f t="shared" si="63"/>
        <v>1.17E-3</v>
      </c>
      <c r="K238" s="126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30"/>
      <c r="Y238" s="130"/>
      <c r="Z238" s="130"/>
      <c r="AA238" s="130"/>
      <c r="AB238" s="130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0"/>
      <c r="AN238" s="130"/>
    </row>
    <row r="239" spans="1:40" s="68" customFormat="1" ht="51" x14ac:dyDescent="0.2">
      <c r="A239" s="29"/>
      <c r="B239" s="22">
        <v>89984</v>
      </c>
      <c r="C239" s="189" t="s">
        <v>411</v>
      </c>
      <c r="D239" s="32" t="s">
        <v>363</v>
      </c>
      <c r="E239" s="14" t="s">
        <v>33</v>
      </c>
      <c r="F239" s="143">
        <v>4</v>
      </c>
      <c r="G239" s="39">
        <v>68.12</v>
      </c>
      <c r="H239" s="39">
        <f t="shared" si="64"/>
        <v>87.92</v>
      </c>
      <c r="I239" s="20">
        <f t="shared" si="62"/>
        <v>351.68</v>
      </c>
      <c r="J239" s="116">
        <f t="shared" si="63"/>
        <v>7.9000000000000001E-4</v>
      </c>
      <c r="K239" s="126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30"/>
      <c r="Y239" s="130"/>
      <c r="Z239" s="130"/>
      <c r="AA239" s="130"/>
      <c r="AB239" s="130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0"/>
      <c r="AM239" s="130"/>
      <c r="AN239" s="130"/>
    </row>
    <row r="240" spans="1:40" s="68" customFormat="1" ht="25.5" x14ac:dyDescent="0.2">
      <c r="A240" s="29"/>
      <c r="B240" s="22">
        <v>89356</v>
      </c>
      <c r="C240" s="189" t="s">
        <v>412</v>
      </c>
      <c r="D240" s="32" t="s">
        <v>37</v>
      </c>
      <c r="E240" s="14" t="s">
        <v>35</v>
      </c>
      <c r="F240" s="143">
        <v>61.01</v>
      </c>
      <c r="G240" s="39">
        <v>18.940000000000001</v>
      </c>
      <c r="H240" s="39">
        <f t="shared" si="61"/>
        <v>24.44</v>
      </c>
      <c r="I240" s="20">
        <f t="shared" si="62"/>
        <v>1491.08</v>
      </c>
      <c r="J240" s="116">
        <f t="shared" si="63"/>
        <v>3.3700000000000002E-3</v>
      </c>
      <c r="K240" s="126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30"/>
      <c r="Y240" s="130"/>
      <c r="Z240" s="130"/>
      <c r="AA240" s="130"/>
      <c r="AB240" s="130"/>
      <c r="AC240" s="130"/>
      <c r="AD240" s="130"/>
      <c r="AE240" s="130"/>
      <c r="AF240" s="130"/>
      <c r="AG240" s="130"/>
      <c r="AH240" s="130"/>
      <c r="AI240" s="130"/>
      <c r="AJ240" s="130"/>
      <c r="AK240" s="130"/>
      <c r="AL240" s="130"/>
      <c r="AM240" s="130"/>
      <c r="AN240" s="130"/>
    </row>
    <row r="241" spans="1:40" s="68" customFormat="1" ht="25.5" x14ac:dyDescent="0.2">
      <c r="A241" s="29"/>
      <c r="B241" s="22">
        <v>91786</v>
      </c>
      <c r="C241" s="189" t="s">
        <v>413</v>
      </c>
      <c r="D241" s="32" t="s">
        <v>368</v>
      </c>
      <c r="E241" s="14" t="s">
        <v>35</v>
      </c>
      <c r="F241" s="143">
        <v>31.5</v>
      </c>
      <c r="G241" s="39">
        <v>28.26</v>
      </c>
      <c r="H241" s="39">
        <f t="shared" ref="H241" si="65">TRUNC((G241*(1+$I$6)),2)</f>
        <v>36.47</v>
      </c>
      <c r="I241" s="20">
        <f t="shared" si="62"/>
        <v>1148.81</v>
      </c>
      <c r="J241" s="116">
        <f t="shared" si="63"/>
        <v>2.5999999999999999E-3</v>
      </c>
      <c r="K241" s="126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30"/>
      <c r="Y241" s="130"/>
      <c r="Z241" s="130"/>
      <c r="AA241" s="130"/>
      <c r="AB241" s="130"/>
      <c r="AC241" s="130"/>
      <c r="AD241" s="130"/>
      <c r="AE241" s="130"/>
      <c r="AF241" s="130"/>
      <c r="AG241" s="130"/>
      <c r="AH241" s="130"/>
      <c r="AI241" s="130"/>
      <c r="AJ241" s="130"/>
      <c r="AK241" s="130"/>
      <c r="AL241" s="130"/>
      <c r="AM241" s="130"/>
      <c r="AN241" s="130"/>
    </row>
    <row r="242" spans="1:40" s="68" customFormat="1" ht="25.5" x14ac:dyDescent="0.2">
      <c r="A242" s="29"/>
      <c r="B242" s="22">
        <v>91788</v>
      </c>
      <c r="C242" s="189" t="s">
        <v>414</v>
      </c>
      <c r="D242" s="32" t="s">
        <v>367</v>
      </c>
      <c r="E242" s="14" t="s">
        <v>35</v>
      </c>
      <c r="F242" s="143">
        <v>8.1</v>
      </c>
      <c r="G242" s="39">
        <v>41.96</v>
      </c>
      <c r="H242" s="39">
        <f t="shared" si="61"/>
        <v>54.15</v>
      </c>
      <c r="I242" s="20">
        <f t="shared" si="62"/>
        <v>438.62</v>
      </c>
      <c r="J242" s="116">
        <f t="shared" si="63"/>
        <v>9.8999999999999999E-4</v>
      </c>
      <c r="K242" s="126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0"/>
      <c r="AL242" s="130"/>
      <c r="AM242" s="130"/>
      <c r="AN242" s="130"/>
    </row>
    <row r="243" spans="1:40" s="68" customFormat="1" x14ac:dyDescent="0.2">
      <c r="A243" s="29"/>
      <c r="B243" s="22"/>
      <c r="C243" s="190"/>
      <c r="D243" s="139"/>
      <c r="E243" s="140"/>
      <c r="F243" s="140"/>
      <c r="G243" s="215"/>
      <c r="H243" s="181" t="s">
        <v>415</v>
      </c>
      <c r="I243" s="58">
        <f>SUM(I233:I242)</f>
        <v>12831.5</v>
      </c>
      <c r="J243" s="115">
        <f t="shared" si="63"/>
        <v>2.8989999999999998E-2</v>
      </c>
      <c r="K243" s="126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30"/>
      <c r="Y243" s="130"/>
      <c r="Z243" s="130"/>
      <c r="AA243" s="130"/>
      <c r="AB243" s="130"/>
      <c r="AC243" s="130"/>
      <c r="AD243" s="130"/>
      <c r="AE243" s="130"/>
      <c r="AF243" s="130"/>
      <c r="AG243" s="130"/>
      <c r="AH243" s="130"/>
      <c r="AI243" s="130"/>
      <c r="AJ243" s="130"/>
      <c r="AK243" s="130"/>
      <c r="AL243" s="130"/>
      <c r="AM243" s="130"/>
      <c r="AN243" s="130"/>
    </row>
    <row r="244" spans="1:40" s="68" customFormat="1" ht="13.5" thickBot="1" x14ac:dyDescent="0.25">
      <c r="A244" s="29"/>
      <c r="B244" s="22"/>
      <c r="C244" s="82"/>
      <c r="D244" s="82"/>
      <c r="E244" s="82"/>
      <c r="F244" s="82"/>
      <c r="G244" s="82"/>
      <c r="H244" s="82"/>
      <c r="I244" s="96"/>
      <c r="J244" s="46"/>
      <c r="K244" s="126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30"/>
      <c r="Y244" s="130"/>
      <c r="Z244" s="130"/>
      <c r="AA244" s="130"/>
      <c r="AB244" s="130"/>
      <c r="AC244" s="130"/>
      <c r="AD244" s="130"/>
      <c r="AE244" s="130"/>
      <c r="AF244" s="130"/>
      <c r="AG244" s="130"/>
      <c r="AH244" s="130"/>
      <c r="AI244" s="130"/>
      <c r="AJ244" s="130"/>
      <c r="AK244" s="130"/>
      <c r="AL244" s="130"/>
      <c r="AM244" s="130"/>
      <c r="AN244" s="130"/>
    </row>
    <row r="245" spans="1:40" s="68" customFormat="1" ht="13.5" thickBot="1" x14ac:dyDescent="0.25">
      <c r="A245" s="29"/>
      <c r="B245" s="22"/>
      <c r="C245" s="179" t="s">
        <v>100</v>
      </c>
      <c r="D245" s="282" t="s">
        <v>60</v>
      </c>
      <c r="E245" s="283"/>
      <c r="F245" s="283"/>
      <c r="G245" s="283"/>
      <c r="H245" s="283"/>
      <c r="I245" s="284"/>
      <c r="J245" s="48"/>
      <c r="K245" s="126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30"/>
      <c r="Y245" s="130"/>
      <c r="Z245" s="130"/>
      <c r="AA245" s="130"/>
      <c r="AB245" s="130"/>
      <c r="AC245" s="130"/>
      <c r="AD245" s="130"/>
      <c r="AE245" s="130"/>
      <c r="AF245" s="130"/>
      <c r="AG245" s="130"/>
      <c r="AH245" s="130"/>
      <c r="AI245" s="130"/>
      <c r="AJ245" s="130"/>
      <c r="AK245" s="130"/>
      <c r="AL245" s="130"/>
      <c r="AM245" s="130"/>
      <c r="AN245" s="130"/>
    </row>
    <row r="246" spans="1:40" s="68" customFormat="1" x14ac:dyDescent="0.2">
      <c r="A246" s="29"/>
      <c r="B246" s="22"/>
      <c r="C246" s="185" t="s">
        <v>102</v>
      </c>
      <c r="D246" s="119" t="s">
        <v>115</v>
      </c>
      <c r="E246" s="54"/>
      <c r="F246" s="144"/>
      <c r="G246" s="55"/>
      <c r="H246" s="55"/>
      <c r="I246" s="56"/>
      <c r="J246" s="116"/>
      <c r="K246" s="126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30"/>
      <c r="Y246" s="130"/>
      <c r="Z246" s="130"/>
      <c r="AA246" s="130"/>
      <c r="AB246" s="130"/>
      <c r="AC246" s="130"/>
      <c r="AD246" s="130"/>
      <c r="AE246" s="130"/>
      <c r="AF246" s="130"/>
      <c r="AG246" s="130"/>
      <c r="AH246" s="130"/>
      <c r="AI246" s="130"/>
      <c r="AJ246" s="130"/>
      <c r="AK246" s="130"/>
      <c r="AL246" s="130"/>
      <c r="AM246" s="130"/>
      <c r="AN246" s="130"/>
    </row>
    <row r="247" spans="1:40" s="68" customFormat="1" ht="38.25" x14ac:dyDescent="0.2">
      <c r="A247" s="29"/>
      <c r="B247" s="22">
        <v>89711</v>
      </c>
      <c r="C247" s="184" t="s">
        <v>416</v>
      </c>
      <c r="D247" s="69" t="s">
        <v>61</v>
      </c>
      <c r="E247" s="14" t="s">
        <v>35</v>
      </c>
      <c r="F247" s="146">
        <v>22.23</v>
      </c>
      <c r="G247" s="39">
        <v>17.600000000000001</v>
      </c>
      <c r="H247" s="39">
        <f t="shared" ref="H247:H255" si="66">TRUNC((G247*(1+$I$6)),2)</f>
        <v>22.71</v>
      </c>
      <c r="I247" s="20">
        <f t="shared" ref="I247:I255" si="67">F247*H247</f>
        <v>504.84</v>
      </c>
      <c r="J247" s="116">
        <f t="shared" ref="J247:J253" si="68">I247/$I$280</f>
        <v>1.14E-3</v>
      </c>
      <c r="K247" s="126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30"/>
      <c r="Y247" s="130"/>
      <c r="Z247" s="130"/>
      <c r="AA247" s="130"/>
      <c r="AB247" s="130"/>
      <c r="AC247" s="130"/>
      <c r="AD247" s="130"/>
      <c r="AE247" s="130"/>
      <c r="AF247" s="130"/>
      <c r="AG247" s="130"/>
      <c r="AH247" s="130"/>
      <c r="AI247" s="130"/>
      <c r="AJ247" s="130"/>
      <c r="AK247" s="130"/>
      <c r="AL247" s="130"/>
      <c r="AM247" s="130"/>
      <c r="AN247" s="130"/>
    </row>
    <row r="248" spans="1:40" s="68" customFormat="1" ht="38.25" x14ac:dyDescent="0.2">
      <c r="A248" s="29"/>
      <c r="B248" s="22">
        <v>89712</v>
      </c>
      <c r="C248" s="184" t="s">
        <v>417</v>
      </c>
      <c r="D248" s="69" t="s">
        <v>62</v>
      </c>
      <c r="E248" s="14" t="s">
        <v>35</v>
      </c>
      <c r="F248" s="146">
        <v>11.26</v>
      </c>
      <c r="G248" s="39">
        <v>26.96</v>
      </c>
      <c r="H248" s="39">
        <f t="shared" si="66"/>
        <v>34.79</v>
      </c>
      <c r="I248" s="20">
        <f t="shared" si="67"/>
        <v>391.74</v>
      </c>
      <c r="J248" s="116">
        <f t="shared" si="68"/>
        <v>8.8000000000000003E-4</v>
      </c>
      <c r="K248" s="126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30"/>
      <c r="Y248" s="130"/>
      <c r="Z248" s="130"/>
      <c r="AA248" s="130"/>
      <c r="AB248" s="130"/>
      <c r="AC248" s="130"/>
      <c r="AD248" s="130"/>
      <c r="AE248" s="130"/>
      <c r="AF248" s="130"/>
      <c r="AG248" s="130"/>
      <c r="AH248" s="130"/>
      <c r="AI248" s="130"/>
      <c r="AJ248" s="130"/>
      <c r="AK248" s="130"/>
      <c r="AL248" s="130"/>
      <c r="AM248" s="130"/>
      <c r="AN248" s="130"/>
    </row>
    <row r="249" spans="1:40" s="68" customFormat="1" ht="38.25" x14ac:dyDescent="0.2">
      <c r="A249" s="29"/>
      <c r="B249" s="22">
        <v>89713</v>
      </c>
      <c r="C249" s="184" t="s">
        <v>418</v>
      </c>
      <c r="D249" s="69" t="s">
        <v>112</v>
      </c>
      <c r="E249" s="14" t="s">
        <v>35</v>
      </c>
      <c r="F249" s="146">
        <v>27.98</v>
      </c>
      <c r="G249" s="39">
        <v>41.28</v>
      </c>
      <c r="H249" s="39">
        <f t="shared" si="66"/>
        <v>53.28</v>
      </c>
      <c r="I249" s="20">
        <f t="shared" si="67"/>
        <v>1490.77</v>
      </c>
      <c r="J249" s="116">
        <f t="shared" si="68"/>
        <v>3.3700000000000002E-3</v>
      </c>
      <c r="K249" s="126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30"/>
      <c r="Y249" s="130"/>
      <c r="Z249" s="130"/>
      <c r="AA249" s="130"/>
      <c r="AB249" s="130"/>
      <c r="AC249" s="130"/>
      <c r="AD249" s="130"/>
      <c r="AE249" s="130"/>
      <c r="AF249" s="130"/>
      <c r="AG249" s="130"/>
      <c r="AH249" s="130"/>
      <c r="AI249" s="130"/>
      <c r="AJ249" s="130"/>
      <c r="AK249" s="130"/>
      <c r="AL249" s="130"/>
      <c r="AM249" s="130"/>
      <c r="AN249" s="130"/>
    </row>
    <row r="250" spans="1:40" s="68" customFormat="1" ht="38.25" x14ac:dyDescent="0.2">
      <c r="A250" s="29"/>
      <c r="B250" s="22">
        <v>89714</v>
      </c>
      <c r="C250" s="184" t="s">
        <v>419</v>
      </c>
      <c r="D250" s="69" t="s">
        <v>63</v>
      </c>
      <c r="E250" s="14" t="s">
        <v>35</v>
      </c>
      <c r="F250" s="146">
        <v>14.39</v>
      </c>
      <c r="G250" s="39">
        <v>52.71</v>
      </c>
      <c r="H250" s="39">
        <f t="shared" si="66"/>
        <v>68.03</v>
      </c>
      <c r="I250" s="20">
        <f t="shared" si="67"/>
        <v>978.95</v>
      </c>
      <c r="J250" s="116">
        <f t="shared" si="68"/>
        <v>2.2100000000000002E-3</v>
      </c>
      <c r="K250" s="126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30"/>
      <c r="Y250" s="130"/>
      <c r="Z250" s="130"/>
      <c r="AA250" s="130"/>
      <c r="AB250" s="130"/>
      <c r="AC250" s="130"/>
      <c r="AD250" s="130"/>
      <c r="AE250" s="130"/>
      <c r="AF250" s="130"/>
      <c r="AG250" s="130"/>
      <c r="AH250" s="130"/>
      <c r="AI250" s="130"/>
      <c r="AJ250" s="130"/>
      <c r="AK250" s="130"/>
      <c r="AL250" s="130"/>
      <c r="AM250" s="130"/>
      <c r="AN250" s="130"/>
    </row>
    <row r="251" spans="1:40" s="68" customFormat="1" ht="38.25" x14ac:dyDescent="0.2">
      <c r="A251" s="29"/>
      <c r="B251" s="22" t="s">
        <v>290</v>
      </c>
      <c r="C251" s="184" t="s">
        <v>420</v>
      </c>
      <c r="D251" s="69" t="s">
        <v>358</v>
      </c>
      <c r="E251" s="14" t="s">
        <v>35</v>
      </c>
      <c r="F251" s="146">
        <v>20.62</v>
      </c>
      <c r="G251" s="39">
        <v>92.25</v>
      </c>
      <c r="H251" s="39">
        <f t="shared" si="66"/>
        <v>119.06</v>
      </c>
      <c r="I251" s="20">
        <f t="shared" si="67"/>
        <v>2455.02</v>
      </c>
      <c r="J251" s="116">
        <f t="shared" si="68"/>
        <v>5.5500000000000002E-3</v>
      </c>
      <c r="K251" s="126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30"/>
      <c r="Y251" s="130"/>
      <c r="Z251" s="130"/>
      <c r="AA251" s="130"/>
      <c r="AB251" s="130"/>
      <c r="AC251" s="130"/>
      <c r="AD251" s="130"/>
      <c r="AE251" s="130"/>
      <c r="AF251" s="130"/>
      <c r="AG251" s="130"/>
      <c r="AH251" s="130"/>
      <c r="AI251" s="130"/>
      <c r="AJ251" s="130"/>
      <c r="AK251" s="130"/>
      <c r="AL251" s="130"/>
      <c r="AM251" s="130"/>
      <c r="AN251" s="130"/>
    </row>
    <row r="252" spans="1:40" s="68" customFormat="1" ht="25.5" x14ac:dyDescent="0.2">
      <c r="A252" s="29"/>
      <c r="B252" s="22">
        <v>89482</v>
      </c>
      <c r="C252" s="184" t="s">
        <v>421</v>
      </c>
      <c r="D252" s="11" t="s">
        <v>50</v>
      </c>
      <c r="E252" s="14" t="s">
        <v>33</v>
      </c>
      <c r="F252" s="146">
        <v>8</v>
      </c>
      <c r="G252" s="39">
        <v>29.53</v>
      </c>
      <c r="H252" s="39">
        <f t="shared" si="66"/>
        <v>38.11</v>
      </c>
      <c r="I252" s="20">
        <f t="shared" si="67"/>
        <v>304.88</v>
      </c>
      <c r="J252" s="116">
        <f t="shared" si="68"/>
        <v>6.8999999999999997E-4</v>
      </c>
      <c r="K252" s="126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30"/>
      <c r="Y252" s="130"/>
      <c r="Z252" s="130"/>
      <c r="AA252" s="130"/>
      <c r="AB252" s="130"/>
      <c r="AC252" s="130"/>
      <c r="AD252" s="130"/>
      <c r="AE252" s="130"/>
      <c r="AF252" s="130"/>
      <c r="AG252" s="130"/>
      <c r="AH252" s="130"/>
      <c r="AI252" s="130"/>
      <c r="AJ252" s="130"/>
      <c r="AK252" s="130"/>
      <c r="AL252" s="130"/>
      <c r="AM252" s="130"/>
      <c r="AN252" s="130"/>
    </row>
    <row r="253" spans="1:40" s="68" customFormat="1" ht="38.25" x14ac:dyDescent="0.2">
      <c r="A253" s="29"/>
      <c r="B253" s="22" t="s">
        <v>361</v>
      </c>
      <c r="C253" s="184" t="s">
        <v>422</v>
      </c>
      <c r="D253" s="188" t="s">
        <v>362</v>
      </c>
      <c r="E253" s="14" t="s">
        <v>33</v>
      </c>
      <c r="F253" s="146">
        <v>3</v>
      </c>
      <c r="G253" s="39">
        <v>325</v>
      </c>
      <c r="H253" s="39">
        <f t="shared" si="66"/>
        <v>419.47</v>
      </c>
      <c r="I253" s="20">
        <f t="shared" si="67"/>
        <v>1258.4100000000001</v>
      </c>
      <c r="J253" s="116">
        <f t="shared" si="68"/>
        <v>2.8400000000000001E-3</v>
      </c>
      <c r="K253" s="126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30"/>
      <c r="Y253" s="130"/>
      <c r="Z253" s="130"/>
      <c r="AA253" s="130"/>
      <c r="AB253" s="130"/>
      <c r="AC253" s="130"/>
      <c r="AD253" s="130"/>
      <c r="AE253" s="130"/>
      <c r="AF253" s="130"/>
      <c r="AG253" s="130"/>
      <c r="AH253" s="130"/>
      <c r="AI253" s="130"/>
      <c r="AJ253" s="130"/>
      <c r="AK253" s="130"/>
      <c r="AL253" s="130"/>
      <c r="AM253" s="130"/>
      <c r="AN253" s="130"/>
    </row>
    <row r="254" spans="1:40" s="68" customFormat="1" ht="51" customHeight="1" x14ac:dyDescent="0.2">
      <c r="A254" s="29"/>
      <c r="B254" s="22">
        <v>98058</v>
      </c>
      <c r="C254" s="184" t="s">
        <v>423</v>
      </c>
      <c r="D254" s="257" t="s">
        <v>359</v>
      </c>
      <c r="E254" s="14" t="s">
        <v>33</v>
      </c>
      <c r="F254" s="146">
        <v>1</v>
      </c>
      <c r="G254" s="39">
        <v>1396.83</v>
      </c>
      <c r="H254" s="39">
        <f t="shared" ref="H254" si="69">TRUNC((G254*(1+$I$6)),2)</f>
        <v>1802.88</v>
      </c>
      <c r="I254" s="20">
        <f t="shared" si="67"/>
        <v>1802.88</v>
      </c>
      <c r="J254" s="116"/>
      <c r="K254" s="126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30"/>
      <c r="Y254" s="130"/>
      <c r="Z254" s="130"/>
      <c r="AA254" s="130"/>
      <c r="AB254" s="130"/>
      <c r="AC254" s="130"/>
      <c r="AD254" s="130"/>
      <c r="AE254" s="130"/>
      <c r="AF254" s="130"/>
      <c r="AG254" s="130"/>
      <c r="AH254" s="130"/>
      <c r="AI254" s="130"/>
      <c r="AJ254" s="130"/>
      <c r="AK254" s="130"/>
      <c r="AL254" s="130"/>
      <c r="AM254" s="130"/>
      <c r="AN254" s="130"/>
    </row>
    <row r="255" spans="1:40" s="68" customFormat="1" ht="54.75" customHeight="1" x14ac:dyDescent="0.2">
      <c r="A255" s="29"/>
      <c r="B255" s="22">
        <v>98052</v>
      </c>
      <c r="C255" s="184" t="s">
        <v>424</v>
      </c>
      <c r="D255" s="257" t="s">
        <v>360</v>
      </c>
      <c r="E255" s="14" t="s">
        <v>33</v>
      </c>
      <c r="F255" s="146">
        <v>1</v>
      </c>
      <c r="G255" s="39">
        <v>1562.56</v>
      </c>
      <c r="H255" s="39">
        <f t="shared" si="66"/>
        <v>2016.79</v>
      </c>
      <c r="I255" s="20">
        <f t="shared" si="67"/>
        <v>2016.79</v>
      </c>
      <c r="J255" s="116">
        <f>I255/$I$280</f>
        <v>4.5599999999999998E-3</v>
      </c>
      <c r="K255" s="126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30"/>
      <c r="Y255" s="130"/>
      <c r="Z255" s="130"/>
      <c r="AA255" s="130"/>
      <c r="AB255" s="130"/>
      <c r="AC255" s="130"/>
      <c r="AD255" s="130"/>
      <c r="AE255" s="130"/>
      <c r="AF255" s="130"/>
      <c r="AG255" s="130"/>
      <c r="AH255" s="130"/>
      <c r="AI255" s="130"/>
      <c r="AJ255" s="130"/>
      <c r="AK255" s="130"/>
      <c r="AL255" s="130"/>
      <c r="AM255" s="130"/>
      <c r="AN255" s="130"/>
    </row>
    <row r="256" spans="1:40" s="68" customFormat="1" x14ac:dyDescent="0.2">
      <c r="A256" s="29"/>
      <c r="B256" s="22"/>
      <c r="C256" s="177"/>
      <c r="D256" s="285" t="s">
        <v>425</v>
      </c>
      <c r="E256" s="285"/>
      <c r="F256" s="285"/>
      <c r="G256" s="285"/>
      <c r="H256" s="286"/>
      <c r="I256" s="103">
        <f>SUM(I247:I255)</f>
        <v>11204.28</v>
      </c>
      <c r="J256" s="115">
        <f>I256/$I$280</f>
        <v>2.5309999999999999E-2</v>
      </c>
      <c r="K256" s="126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30"/>
      <c r="Y256" s="130"/>
      <c r="Z256" s="130"/>
      <c r="AA256" s="130"/>
      <c r="AB256" s="130"/>
      <c r="AC256" s="130"/>
      <c r="AD256" s="130"/>
      <c r="AE256" s="130"/>
      <c r="AF256" s="130"/>
      <c r="AG256" s="130"/>
      <c r="AH256" s="130"/>
      <c r="AI256" s="130"/>
      <c r="AJ256" s="130"/>
      <c r="AK256" s="130"/>
      <c r="AL256" s="130"/>
      <c r="AM256" s="130"/>
      <c r="AN256" s="130"/>
    </row>
    <row r="257" spans="1:40" s="68" customFormat="1" ht="13.5" thickBot="1" x14ac:dyDescent="0.25">
      <c r="A257" s="29"/>
      <c r="B257" s="22"/>
      <c r="C257" s="82"/>
      <c r="D257" s="82"/>
      <c r="E257" s="82"/>
      <c r="F257" s="82"/>
      <c r="G257" s="82"/>
      <c r="H257" s="82"/>
      <c r="I257" s="96"/>
      <c r="J257" s="46"/>
      <c r="K257" s="126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30"/>
      <c r="Y257" s="130"/>
      <c r="Z257" s="130"/>
      <c r="AA257" s="130"/>
      <c r="AB257" s="130"/>
      <c r="AC257" s="130"/>
      <c r="AD257" s="130"/>
      <c r="AE257" s="130"/>
      <c r="AF257" s="130"/>
      <c r="AG257" s="130"/>
      <c r="AH257" s="130"/>
      <c r="AI257" s="130"/>
      <c r="AJ257" s="130"/>
      <c r="AK257" s="130"/>
      <c r="AL257" s="130"/>
      <c r="AM257" s="130"/>
      <c r="AN257" s="130"/>
    </row>
    <row r="258" spans="1:40" s="31" customFormat="1" ht="13.5" thickBot="1" x14ac:dyDescent="0.25">
      <c r="A258" s="29"/>
      <c r="B258" s="22"/>
      <c r="C258" s="179">
        <v>15</v>
      </c>
      <c r="D258" s="282" t="s">
        <v>71</v>
      </c>
      <c r="E258" s="283"/>
      <c r="F258" s="283"/>
      <c r="G258" s="283"/>
      <c r="H258" s="283"/>
      <c r="I258" s="284"/>
      <c r="J258" s="48"/>
      <c r="K258" s="124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  <c r="AH258" s="88"/>
      <c r="AI258" s="88"/>
      <c r="AJ258" s="88"/>
      <c r="AK258" s="88"/>
      <c r="AL258" s="88"/>
      <c r="AM258" s="88"/>
      <c r="AN258" s="88"/>
    </row>
    <row r="259" spans="1:40" s="31" customFormat="1" x14ac:dyDescent="0.2">
      <c r="A259" s="29"/>
      <c r="B259" s="22"/>
      <c r="C259" s="185" t="s">
        <v>161</v>
      </c>
      <c r="D259" s="119" t="s">
        <v>352</v>
      </c>
      <c r="E259" s="54"/>
      <c r="F259" s="144"/>
      <c r="G259" s="55"/>
      <c r="H259" s="55"/>
      <c r="I259" s="56"/>
      <c r="J259" s="116"/>
      <c r="K259" s="124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8"/>
      <c r="AN259" s="88"/>
    </row>
    <row r="260" spans="1:40" s="31" customFormat="1" x14ac:dyDescent="0.2">
      <c r="A260" s="29"/>
      <c r="B260" s="22">
        <v>94319</v>
      </c>
      <c r="C260" s="177" t="s">
        <v>426</v>
      </c>
      <c r="D260" s="176" t="s">
        <v>349</v>
      </c>
      <c r="E260" s="21" t="s">
        <v>34</v>
      </c>
      <c r="F260" s="143">
        <f>40.08*0.05</f>
        <v>2</v>
      </c>
      <c r="G260" s="39">
        <v>37.82</v>
      </c>
      <c r="H260" s="39">
        <f t="shared" ref="H260:H262" si="70">TRUNC((G260*(1+$I$6)),2)</f>
        <v>48.81</v>
      </c>
      <c r="I260" s="20">
        <f>F260*H260</f>
        <v>97.62</v>
      </c>
      <c r="J260" s="116">
        <f>I260/$I$280</f>
        <v>2.2000000000000001E-4</v>
      </c>
      <c r="K260" s="124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8"/>
      <c r="AN260" s="88"/>
    </row>
    <row r="261" spans="1:40" s="31" customFormat="1" ht="25.5" x14ac:dyDescent="0.2">
      <c r="A261" s="29"/>
      <c r="B261" s="22">
        <v>96624</v>
      </c>
      <c r="C261" s="177" t="s">
        <v>427</v>
      </c>
      <c r="D261" s="12" t="s">
        <v>36</v>
      </c>
      <c r="E261" s="21" t="s">
        <v>34</v>
      </c>
      <c r="F261" s="143">
        <v>2</v>
      </c>
      <c r="G261" s="39">
        <v>109.84</v>
      </c>
      <c r="H261" s="39">
        <f t="shared" si="70"/>
        <v>141.77000000000001</v>
      </c>
      <c r="I261" s="20">
        <f>F261*H261</f>
        <v>283.54000000000002</v>
      </c>
      <c r="J261" s="116">
        <f>I261/$I$280</f>
        <v>6.4000000000000005E-4</v>
      </c>
      <c r="K261" s="124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8"/>
      <c r="AN261" s="88"/>
    </row>
    <row r="262" spans="1:40" s="31" customFormat="1" ht="51" x14ac:dyDescent="0.2">
      <c r="A262" s="29"/>
      <c r="B262" s="22">
        <v>94991</v>
      </c>
      <c r="C262" s="177" t="s">
        <v>428</v>
      </c>
      <c r="D262" s="13" t="s">
        <v>350</v>
      </c>
      <c r="E262" s="21" t="s">
        <v>34</v>
      </c>
      <c r="F262" s="143">
        <f>40.08*0.07</f>
        <v>2.81</v>
      </c>
      <c r="G262" s="39">
        <v>584.83000000000004</v>
      </c>
      <c r="H262" s="39">
        <f t="shared" si="70"/>
        <v>754.84</v>
      </c>
      <c r="I262" s="20">
        <f>F262*H262</f>
        <v>2121.1</v>
      </c>
      <c r="J262" s="116">
        <f>I262/$I$280</f>
        <v>4.79E-3</v>
      </c>
      <c r="K262" s="124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</row>
    <row r="263" spans="1:40" s="31" customFormat="1" x14ac:dyDescent="0.2">
      <c r="A263" s="29"/>
      <c r="B263" s="22"/>
      <c r="C263" s="177"/>
      <c r="D263" s="285" t="s">
        <v>429</v>
      </c>
      <c r="E263" s="285"/>
      <c r="F263" s="285"/>
      <c r="G263" s="285"/>
      <c r="H263" s="286"/>
      <c r="I263" s="103">
        <f>SUM(I260:I262)</f>
        <v>2502.2600000000002</v>
      </c>
      <c r="J263" s="116"/>
      <c r="K263" s="124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8"/>
      <c r="AN263" s="88"/>
    </row>
    <row r="264" spans="1:40" s="31" customFormat="1" ht="13.5" thickBot="1" x14ac:dyDescent="0.25">
      <c r="A264" s="29"/>
      <c r="B264" s="22"/>
      <c r="C264" s="190"/>
      <c r="D264" s="72"/>
      <c r="E264" s="140"/>
      <c r="F264" s="140"/>
      <c r="G264" s="215"/>
      <c r="H264" s="187" t="s">
        <v>104</v>
      </c>
      <c r="I264" s="58">
        <f>I263</f>
        <v>2502.2600000000002</v>
      </c>
      <c r="J264" s="115">
        <f>I264/$I$280</f>
        <v>5.6499999999999996E-3</v>
      </c>
      <c r="K264" s="124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8"/>
      <c r="AN264" s="88"/>
    </row>
    <row r="265" spans="1:40" s="31" customFormat="1" ht="13.5" thickBot="1" x14ac:dyDescent="0.25">
      <c r="A265" s="29"/>
      <c r="B265" s="22"/>
      <c r="C265" s="179" t="s">
        <v>430</v>
      </c>
      <c r="D265" s="282" t="s">
        <v>41</v>
      </c>
      <c r="E265" s="283"/>
      <c r="F265" s="283"/>
      <c r="G265" s="283"/>
      <c r="H265" s="283"/>
      <c r="I265" s="284"/>
      <c r="J265" s="48"/>
      <c r="K265" s="124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  <c r="AH265" s="88"/>
      <c r="AI265" s="88"/>
      <c r="AJ265" s="88"/>
      <c r="AK265" s="88"/>
      <c r="AL265" s="88"/>
      <c r="AM265" s="88"/>
      <c r="AN265" s="88"/>
    </row>
    <row r="266" spans="1:40" s="31" customFormat="1" ht="51.75" customHeight="1" x14ac:dyDescent="0.2">
      <c r="A266" s="29"/>
      <c r="B266" s="22">
        <v>37539</v>
      </c>
      <c r="C266" s="177" t="s">
        <v>431</v>
      </c>
      <c r="D266" s="67" t="s">
        <v>343</v>
      </c>
      <c r="E266" s="21" t="s">
        <v>33</v>
      </c>
      <c r="F266" s="143">
        <v>1</v>
      </c>
      <c r="G266" s="39">
        <v>22.4</v>
      </c>
      <c r="H266" s="39">
        <f t="shared" ref="H266:H271" si="71">TRUNC((G266*(1+$I$6)),2)</f>
        <v>28.91</v>
      </c>
      <c r="I266" s="20">
        <f t="shared" ref="I266:I271" si="72">F266*H266</f>
        <v>28.91</v>
      </c>
      <c r="J266" s="116">
        <f t="shared" ref="J266:J272" si="73">I266/$I$280</f>
        <v>6.9999999999999994E-5</v>
      </c>
      <c r="K266" s="124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  <c r="AH266" s="88"/>
      <c r="AI266" s="88"/>
      <c r="AJ266" s="88"/>
      <c r="AK266" s="88"/>
      <c r="AL266" s="88"/>
      <c r="AM266" s="88"/>
      <c r="AN266" s="88"/>
    </row>
    <row r="267" spans="1:40" s="31" customFormat="1" ht="38.25" x14ac:dyDescent="0.2">
      <c r="A267" s="29"/>
      <c r="B267" s="22">
        <v>37539</v>
      </c>
      <c r="C267" s="177" t="s">
        <v>432</v>
      </c>
      <c r="D267" s="67" t="s">
        <v>344</v>
      </c>
      <c r="E267" s="21" t="s">
        <v>33</v>
      </c>
      <c r="F267" s="143">
        <v>2</v>
      </c>
      <c r="G267" s="39">
        <v>44.8</v>
      </c>
      <c r="H267" s="39">
        <f t="shared" si="71"/>
        <v>57.82</v>
      </c>
      <c r="I267" s="20">
        <f t="shared" si="72"/>
        <v>115.64</v>
      </c>
      <c r="J267" s="116">
        <f t="shared" si="73"/>
        <v>2.5999999999999998E-4</v>
      </c>
      <c r="K267" s="124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</row>
    <row r="268" spans="1:40" s="31" customFormat="1" ht="51" x14ac:dyDescent="0.2">
      <c r="A268" s="29"/>
      <c r="B268" s="22">
        <v>37539</v>
      </c>
      <c r="C268" s="177" t="s">
        <v>433</v>
      </c>
      <c r="D268" s="67" t="s">
        <v>345</v>
      </c>
      <c r="E268" s="21" t="s">
        <v>33</v>
      </c>
      <c r="F268" s="143">
        <v>1</v>
      </c>
      <c r="G268" s="39">
        <v>22.4</v>
      </c>
      <c r="H268" s="39">
        <f t="shared" si="71"/>
        <v>28.91</v>
      </c>
      <c r="I268" s="20">
        <f t="shared" si="72"/>
        <v>28.91</v>
      </c>
      <c r="J268" s="116">
        <f t="shared" si="73"/>
        <v>6.9999999999999994E-5</v>
      </c>
      <c r="K268" s="124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  <c r="AH268" s="88"/>
      <c r="AI268" s="88"/>
      <c r="AJ268" s="88"/>
      <c r="AK268" s="88"/>
      <c r="AL268" s="88"/>
      <c r="AM268" s="88"/>
      <c r="AN268" s="88"/>
    </row>
    <row r="269" spans="1:40" s="31" customFormat="1" ht="43.5" customHeight="1" x14ac:dyDescent="0.2">
      <c r="A269" s="29"/>
      <c r="B269" s="22" t="s">
        <v>72</v>
      </c>
      <c r="C269" s="177" t="s">
        <v>434</v>
      </c>
      <c r="D269" s="67" t="s">
        <v>169</v>
      </c>
      <c r="E269" s="21" t="s">
        <v>33</v>
      </c>
      <c r="F269" s="143">
        <v>2</v>
      </c>
      <c r="G269" s="39">
        <v>23</v>
      </c>
      <c r="H269" s="39">
        <f t="shared" si="71"/>
        <v>29.68</v>
      </c>
      <c r="I269" s="20">
        <f t="shared" si="72"/>
        <v>59.36</v>
      </c>
      <c r="J269" s="116">
        <f t="shared" si="73"/>
        <v>1.2999999999999999E-4</v>
      </c>
      <c r="K269" s="124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</row>
    <row r="270" spans="1:40" s="31" customFormat="1" x14ac:dyDescent="0.2">
      <c r="A270" s="29"/>
      <c r="B270" s="22" t="s">
        <v>72</v>
      </c>
      <c r="C270" s="177" t="s">
        <v>435</v>
      </c>
      <c r="D270" s="67" t="s">
        <v>346</v>
      </c>
      <c r="E270" s="21" t="s">
        <v>33</v>
      </c>
      <c r="F270" s="143">
        <v>1</v>
      </c>
      <c r="G270" s="39">
        <v>35</v>
      </c>
      <c r="H270" s="39">
        <f t="shared" si="71"/>
        <v>45.17</v>
      </c>
      <c r="I270" s="20">
        <f t="shared" si="72"/>
        <v>45.17</v>
      </c>
      <c r="J270" s="116">
        <f t="shared" si="73"/>
        <v>1E-4</v>
      </c>
      <c r="K270" s="124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</row>
    <row r="271" spans="1:40" s="31" customFormat="1" x14ac:dyDescent="0.2">
      <c r="A271" s="29"/>
      <c r="B271" s="22">
        <v>101908</v>
      </c>
      <c r="C271" s="177" t="s">
        <v>436</v>
      </c>
      <c r="D271" s="13" t="s">
        <v>42</v>
      </c>
      <c r="E271" s="21" t="s">
        <v>33</v>
      </c>
      <c r="F271" s="143">
        <v>5</v>
      </c>
      <c r="G271" s="39">
        <v>158.32</v>
      </c>
      <c r="H271" s="39">
        <f t="shared" si="71"/>
        <v>204.34</v>
      </c>
      <c r="I271" s="20">
        <f t="shared" si="72"/>
        <v>1021.7</v>
      </c>
      <c r="J271" s="116">
        <f t="shared" si="73"/>
        <v>2.31E-3</v>
      </c>
      <c r="K271" s="124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</row>
    <row r="272" spans="1:40" s="31" customFormat="1" x14ac:dyDescent="0.2">
      <c r="A272" s="33"/>
      <c r="B272" s="22"/>
      <c r="C272" s="190"/>
      <c r="D272" s="72"/>
      <c r="E272" s="140"/>
      <c r="F272" s="140"/>
      <c r="G272" s="215"/>
      <c r="H272" s="178" t="s">
        <v>437</v>
      </c>
      <c r="I272" s="58">
        <f>SUM(I266:I271)</f>
        <v>1299.69</v>
      </c>
      <c r="J272" s="115">
        <f t="shared" si="73"/>
        <v>2.9399999999999999E-3</v>
      </c>
      <c r="K272" s="124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I272" s="88"/>
      <c r="AJ272" s="88"/>
      <c r="AK272" s="88"/>
      <c r="AL272" s="88"/>
      <c r="AM272" s="88"/>
      <c r="AN272" s="88"/>
    </row>
    <row r="273" spans="1:40" s="31" customFormat="1" ht="13.5" thickBot="1" x14ac:dyDescent="0.25">
      <c r="A273" s="33"/>
      <c r="B273" s="22"/>
      <c r="C273" s="73"/>
      <c r="D273" s="73"/>
      <c r="E273" s="73"/>
      <c r="F273" s="73"/>
      <c r="G273" s="73"/>
      <c r="H273" s="73"/>
      <c r="I273" s="99"/>
      <c r="J273" s="77"/>
      <c r="K273" s="124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  <c r="AI273" s="88"/>
      <c r="AJ273" s="88"/>
      <c r="AK273" s="88"/>
      <c r="AL273" s="88"/>
      <c r="AM273" s="88"/>
      <c r="AN273" s="88"/>
    </row>
    <row r="274" spans="1:40" s="31" customFormat="1" ht="13.5" thickBot="1" x14ac:dyDescent="0.25">
      <c r="A274" s="33"/>
      <c r="B274" s="22"/>
      <c r="C274" s="179">
        <v>17</v>
      </c>
      <c r="D274" s="282" t="s">
        <v>57</v>
      </c>
      <c r="E274" s="283"/>
      <c r="F274" s="283"/>
      <c r="G274" s="283"/>
      <c r="H274" s="283"/>
      <c r="I274" s="284"/>
      <c r="J274" s="48"/>
      <c r="K274" s="124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  <c r="AH274" s="88"/>
      <c r="AI274" s="88"/>
      <c r="AJ274" s="88"/>
      <c r="AK274" s="88"/>
      <c r="AL274" s="88"/>
      <c r="AM274" s="88"/>
      <c r="AN274" s="88"/>
    </row>
    <row r="275" spans="1:40" s="31" customFormat="1" ht="25.5" x14ac:dyDescent="0.2">
      <c r="A275" s="33"/>
      <c r="B275" s="22">
        <v>10849</v>
      </c>
      <c r="C275" s="177" t="s">
        <v>438</v>
      </c>
      <c r="D275" s="13" t="s">
        <v>58</v>
      </c>
      <c r="E275" s="21" t="s">
        <v>33</v>
      </c>
      <c r="F275" s="57">
        <v>1</v>
      </c>
      <c r="G275" s="39">
        <f>1080.01/(0.35*0.5)*(0.4*0.6)</f>
        <v>1481.16</v>
      </c>
      <c r="H275" s="39">
        <f t="shared" ref="H275:H277" si="74">TRUNC((G275*(1+$I$6)),2)</f>
        <v>1911.73</v>
      </c>
      <c r="I275" s="20">
        <f>F275*H275</f>
        <v>1911.73</v>
      </c>
      <c r="J275" s="116">
        <f>I275/$I$280</f>
        <v>4.3200000000000001E-3</v>
      </c>
      <c r="K275" s="124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8"/>
      <c r="AN275" s="88"/>
    </row>
    <row r="276" spans="1:40" s="31" customFormat="1" ht="38.25" x14ac:dyDescent="0.2">
      <c r="A276" s="33"/>
      <c r="B276" s="22">
        <v>37712</v>
      </c>
      <c r="C276" s="177" t="s">
        <v>439</v>
      </c>
      <c r="D276" s="13" t="s">
        <v>348</v>
      </c>
      <c r="E276" s="21" t="s">
        <v>32</v>
      </c>
      <c r="F276" s="57">
        <v>38.049999999999997</v>
      </c>
      <c r="G276" s="39">
        <v>61.5</v>
      </c>
      <c r="H276" s="39">
        <f t="shared" ref="H276" si="75">TRUNC((G276*(1+$I$6)),2)</f>
        <v>79.37</v>
      </c>
      <c r="I276" s="20">
        <f>F276*H276</f>
        <v>3020.03</v>
      </c>
      <c r="J276" s="116"/>
      <c r="K276" s="124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8"/>
      <c r="Y276" s="88"/>
      <c r="Z276" s="88"/>
      <c r="AA276" s="88"/>
      <c r="AB276" s="88"/>
      <c r="AC276" s="88"/>
      <c r="AD276" s="88"/>
      <c r="AE276" s="88"/>
      <c r="AF276" s="88"/>
      <c r="AG276" s="88"/>
      <c r="AH276" s="88"/>
      <c r="AI276" s="88"/>
      <c r="AJ276" s="88"/>
      <c r="AK276" s="88"/>
      <c r="AL276" s="88"/>
      <c r="AM276" s="88"/>
      <c r="AN276" s="88"/>
    </row>
    <row r="277" spans="1:40" s="31" customFormat="1" x14ac:dyDescent="0.2">
      <c r="A277" s="33"/>
      <c r="B277" s="22" t="s">
        <v>172</v>
      </c>
      <c r="C277" s="177" t="s">
        <v>440</v>
      </c>
      <c r="D277" s="13" t="s">
        <v>59</v>
      </c>
      <c r="E277" s="57" t="s">
        <v>32</v>
      </c>
      <c r="F277" s="57">
        <v>193.81</v>
      </c>
      <c r="G277" s="39">
        <v>1.27</v>
      </c>
      <c r="H277" s="39">
        <f t="shared" si="74"/>
        <v>1.63</v>
      </c>
      <c r="I277" s="20">
        <f>F277*H277</f>
        <v>315.91000000000003</v>
      </c>
      <c r="J277" s="116">
        <f>I277/$I$280</f>
        <v>7.1000000000000002E-4</v>
      </c>
      <c r="K277" s="124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8"/>
      <c r="Y277" s="88"/>
      <c r="Z277" s="88"/>
      <c r="AA277" s="88"/>
      <c r="AB277" s="88"/>
      <c r="AC277" s="88"/>
      <c r="AD277" s="88"/>
      <c r="AE277" s="88"/>
      <c r="AF277" s="88"/>
      <c r="AG277" s="88"/>
      <c r="AH277" s="88"/>
      <c r="AI277" s="88"/>
      <c r="AJ277" s="88"/>
      <c r="AK277" s="88"/>
      <c r="AL277" s="88"/>
      <c r="AM277" s="88"/>
      <c r="AN277" s="88"/>
    </row>
    <row r="278" spans="1:40" s="31" customFormat="1" x14ac:dyDescent="0.2">
      <c r="A278" s="33"/>
      <c r="B278" s="22"/>
      <c r="C278" s="279" t="s">
        <v>441</v>
      </c>
      <c r="D278" s="280"/>
      <c r="E278" s="280"/>
      <c r="F278" s="280"/>
      <c r="G278" s="280"/>
      <c r="H278" s="281"/>
      <c r="I278" s="93">
        <f>SUM(I275:I277)</f>
        <v>5247.67</v>
      </c>
      <c r="J278" s="115">
        <f>I278/$I$280</f>
        <v>1.1849999999999999E-2</v>
      </c>
      <c r="K278" s="124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</row>
    <row r="279" spans="1:40" s="31" customFormat="1" x14ac:dyDescent="0.2">
      <c r="A279" s="29"/>
      <c r="B279" s="60"/>
      <c r="C279" s="194"/>
      <c r="D279" s="61"/>
      <c r="E279" s="62"/>
      <c r="F279" s="147"/>
      <c r="G279" s="169"/>
      <c r="H279" s="169"/>
      <c r="I279" s="64"/>
      <c r="J279" s="44"/>
      <c r="K279" s="124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  <c r="AH279" s="88"/>
      <c r="AI279" s="88"/>
      <c r="AJ279" s="88"/>
      <c r="AK279" s="88"/>
      <c r="AL279" s="88"/>
      <c r="AM279" s="88"/>
      <c r="AN279" s="88"/>
    </row>
    <row r="280" spans="1:40" s="31" customFormat="1" ht="15.75" x14ac:dyDescent="0.2">
      <c r="A280" s="29"/>
      <c r="B280" s="60"/>
      <c r="C280" s="170"/>
      <c r="D280" s="94"/>
      <c r="E280" s="94"/>
      <c r="F280" s="94"/>
      <c r="G280" s="94"/>
      <c r="H280" s="170" t="s">
        <v>442</v>
      </c>
      <c r="I280" s="95">
        <f>I278+I272+I264+I243+I230+I206+I196+I187+I168+I136+I102+I70+I33+I20+I14+I38+I256</f>
        <v>442675.02</v>
      </c>
      <c r="J280" s="44"/>
      <c r="K280" s="124"/>
      <c r="L280" s="87">
        <f>I280/193.8</f>
        <v>2284.1799999999998</v>
      </c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</row>
    <row r="281" spans="1:40" s="31" customFormat="1" x14ac:dyDescent="0.2">
      <c r="A281" s="29"/>
      <c r="B281" s="60"/>
      <c r="C281" s="194"/>
      <c r="D281" s="61"/>
      <c r="E281" s="62"/>
      <c r="F281" s="147"/>
      <c r="G281" s="169"/>
      <c r="H281" s="169"/>
      <c r="I281" s="64"/>
      <c r="J281" s="44"/>
      <c r="K281" s="124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  <c r="AH281" s="88"/>
      <c r="AI281" s="88"/>
      <c r="AJ281" s="88"/>
      <c r="AK281" s="88"/>
      <c r="AL281" s="88"/>
      <c r="AM281" s="88"/>
      <c r="AN281" s="88"/>
    </row>
    <row r="282" spans="1:40" s="31" customFormat="1" x14ac:dyDescent="0.2">
      <c r="A282" s="29"/>
      <c r="B282" s="60"/>
      <c r="C282" s="194"/>
      <c r="D282" s="61"/>
      <c r="E282" s="62"/>
      <c r="F282" s="147"/>
      <c r="G282" s="169"/>
      <c r="H282" s="169"/>
      <c r="I282" s="64"/>
      <c r="J282" s="44"/>
      <c r="K282" s="124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8"/>
      <c r="Y282" s="88"/>
      <c r="Z282" s="88"/>
      <c r="AA282" s="88"/>
      <c r="AB282" s="88"/>
      <c r="AC282" s="88"/>
      <c r="AD282" s="88"/>
      <c r="AE282" s="88"/>
      <c r="AF282" s="88"/>
      <c r="AG282" s="88"/>
      <c r="AH282" s="88"/>
      <c r="AI282" s="88"/>
      <c r="AJ282" s="88"/>
      <c r="AK282" s="88"/>
      <c r="AL282" s="88"/>
      <c r="AM282" s="88"/>
      <c r="AN282" s="88"/>
    </row>
    <row r="283" spans="1:40" s="31" customFormat="1" x14ac:dyDescent="0.2">
      <c r="A283" s="29"/>
      <c r="B283" s="60"/>
      <c r="C283" s="194"/>
      <c r="D283" s="61"/>
      <c r="E283" s="62"/>
      <c r="F283" s="147"/>
      <c r="G283" s="169"/>
      <c r="H283" s="169"/>
      <c r="I283" s="64"/>
      <c r="J283" s="44"/>
      <c r="K283" s="124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8"/>
      <c r="Y283" s="88"/>
      <c r="Z283" s="88"/>
      <c r="AA283" s="88"/>
      <c r="AB283" s="88"/>
      <c r="AC283" s="88"/>
      <c r="AD283" s="88"/>
      <c r="AE283" s="88"/>
      <c r="AF283" s="88"/>
      <c r="AG283" s="88"/>
      <c r="AH283" s="88"/>
      <c r="AI283" s="88"/>
      <c r="AJ283" s="88"/>
      <c r="AK283" s="88"/>
      <c r="AL283" s="88"/>
      <c r="AM283" s="88"/>
      <c r="AN283" s="88"/>
    </row>
    <row r="284" spans="1:40" s="31" customFormat="1" x14ac:dyDescent="0.2">
      <c r="A284" s="29"/>
      <c r="B284" s="60"/>
      <c r="C284" s="195"/>
      <c r="D284" s="59"/>
      <c r="E284" s="59"/>
      <c r="F284" s="59"/>
      <c r="G284" s="59"/>
      <c r="H284" s="59"/>
      <c r="I284" s="354"/>
      <c r="J284" s="44"/>
      <c r="K284" s="124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</row>
    <row r="285" spans="1:40" s="31" customFormat="1" x14ac:dyDescent="0.2">
      <c r="A285" s="29"/>
      <c r="B285" s="60"/>
      <c r="C285" s="196"/>
      <c r="D285" s="34" t="s">
        <v>29</v>
      </c>
      <c r="E285" s="38"/>
      <c r="F285" s="148"/>
      <c r="G285" s="171"/>
      <c r="H285" s="171"/>
      <c r="I285" s="49">
        <f t="shared" ref="I285:I291" si="76">IF(B285=0,0,F285*G285)</f>
        <v>0</v>
      </c>
      <c r="J285" s="44"/>
      <c r="K285" s="124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</row>
    <row r="286" spans="1:40" s="31" customFormat="1" x14ac:dyDescent="0.2">
      <c r="A286" s="29"/>
      <c r="B286" s="60"/>
      <c r="C286" s="196"/>
      <c r="D286" s="35" t="s">
        <v>451</v>
      </c>
      <c r="E286" s="38"/>
      <c r="F286" s="148"/>
      <c r="G286" s="171"/>
      <c r="H286" s="171"/>
      <c r="I286" s="49">
        <f t="shared" si="76"/>
        <v>0</v>
      </c>
      <c r="J286" s="44"/>
      <c r="K286" s="124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  <c r="AH286" s="88"/>
      <c r="AI286" s="88"/>
      <c r="AJ286" s="88"/>
      <c r="AK286" s="88"/>
      <c r="AL286" s="88"/>
      <c r="AM286" s="88"/>
      <c r="AN286" s="88"/>
    </row>
    <row r="287" spans="1:40" s="31" customFormat="1" x14ac:dyDescent="0.2">
      <c r="A287" s="29"/>
      <c r="B287" s="60"/>
      <c r="C287" s="196"/>
      <c r="D287" s="100" t="s">
        <v>452</v>
      </c>
      <c r="E287" s="38"/>
      <c r="F287" s="148"/>
      <c r="G287" s="171"/>
      <c r="H287" s="171"/>
      <c r="I287" s="49">
        <f t="shared" si="76"/>
        <v>0</v>
      </c>
      <c r="J287" s="44"/>
      <c r="K287" s="124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  <c r="AH287" s="88"/>
      <c r="AI287" s="88"/>
      <c r="AJ287" s="88"/>
      <c r="AK287" s="88"/>
      <c r="AL287" s="88"/>
      <c r="AM287" s="88"/>
      <c r="AN287" s="88"/>
    </row>
    <row r="288" spans="1:40" s="31" customFormat="1" x14ac:dyDescent="0.2">
      <c r="A288" s="29"/>
      <c r="B288" s="60"/>
      <c r="C288" s="196"/>
      <c r="D288" s="100" t="s">
        <v>30</v>
      </c>
      <c r="E288" s="38"/>
      <c r="F288" s="148"/>
      <c r="G288" s="171"/>
      <c r="H288" s="171"/>
      <c r="I288" s="49">
        <f t="shared" si="76"/>
        <v>0</v>
      </c>
      <c r="J288" s="44"/>
      <c r="K288" s="124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  <c r="AI288" s="88"/>
      <c r="AJ288" s="88"/>
      <c r="AK288" s="88"/>
      <c r="AL288" s="88"/>
      <c r="AM288" s="88"/>
      <c r="AN288" s="88"/>
    </row>
    <row r="289" spans="1:44" s="31" customFormat="1" x14ac:dyDescent="0.2">
      <c r="A289" s="29"/>
      <c r="B289" s="63"/>
      <c r="C289" s="186"/>
      <c r="D289" s="36"/>
      <c r="E289" s="36"/>
      <c r="F289" s="149"/>
      <c r="G289" s="172"/>
      <c r="H289" s="172"/>
      <c r="I289" s="50">
        <f t="shared" si="76"/>
        <v>0</v>
      </c>
      <c r="J289" s="92"/>
      <c r="K289" s="124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  <c r="AI289" s="88"/>
      <c r="AJ289" s="88"/>
      <c r="AK289" s="88"/>
      <c r="AL289" s="88"/>
      <c r="AM289" s="88"/>
      <c r="AN289" s="88"/>
    </row>
    <row r="290" spans="1:44" s="31" customFormat="1" x14ac:dyDescent="0.2">
      <c r="A290" s="33"/>
      <c r="B290" s="75"/>
      <c r="C290" s="197"/>
      <c r="D290" s="83"/>
      <c r="E290" s="83"/>
      <c r="F290" s="148"/>
      <c r="G290" s="219"/>
      <c r="H290" s="218"/>
      <c r="I290" s="84">
        <f t="shared" si="76"/>
        <v>0</v>
      </c>
      <c r="J290" s="85"/>
      <c r="K290" s="86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8"/>
      <c r="Y290" s="88"/>
      <c r="Z290" s="88"/>
      <c r="AA290" s="88"/>
      <c r="AB290" s="88"/>
      <c r="AC290" s="88"/>
      <c r="AD290" s="88"/>
      <c r="AE290" s="88"/>
      <c r="AF290" s="88"/>
      <c r="AG290" s="88"/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</row>
    <row r="291" spans="1:44" x14ac:dyDescent="0.2">
      <c r="B291" s="75"/>
      <c r="C291" s="197"/>
      <c r="D291" s="83"/>
      <c r="E291" s="83"/>
      <c r="F291" s="148"/>
      <c r="G291" s="171"/>
      <c r="H291" s="171"/>
      <c r="I291" s="84">
        <f t="shared" si="76"/>
        <v>0</v>
      </c>
      <c r="J291" s="89"/>
      <c r="K291" s="90"/>
      <c r="AO291" s="90"/>
      <c r="AP291" s="90"/>
      <c r="AQ291" s="90"/>
      <c r="AR291" s="90"/>
    </row>
    <row r="292" spans="1:44" x14ac:dyDescent="0.2">
      <c r="B292" s="104"/>
      <c r="C292" s="197"/>
      <c r="D292" s="117"/>
      <c r="E292" s="62"/>
      <c r="F292" s="150"/>
      <c r="G292" s="173"/>
      <c r="H292" s="173"/>
      <c r="I292" s="91"/>
      <c r="J292" s="89"/>
      <c r="K292" s="90"/>
      <c r="AO292" s="90"/>
      <c r="AP292" s="90"/>
      <c r="AQ292" s="90"/>
      <c r="AR292" s="90"/>
    </row>
    <row r="293" spans="1:44" x14ac:dyDescent="0.2">
      <c r="A293" s="2"/>
      <c r="B293" s="104"/>
      <c r="C293" s="197"/>
      <c r="D293" s="105"/>
      <c r="E293" s="62"/>
      <c r="F293" s="150"/>
      <c r="G293" s="173"/>
      <c r="H293" s="173"/>
      <c r="I293" s="91"/>
      <c r="J293" s="89"/>
      <c r="K293" s="90"/>
      <c r="AO293" s="90"/>
      <c r="AP293" s="90"/>
      <c r="AQ293" s="90"/>
      <c r="AR293" s="90"/>
    </row>
    <row r="294" spans="1:44" x14ac:dyDescent="0.2">
      <c r="A294" s="2"/>
      <c r="B294" s="104"/>
      <c r="C294" s="197"/>
      <c r="D294" s="105"/>
      <c r="E294" s="62"/>
      <c r="F294" s="150"/>
      <c r="G294" s="173"/>
      <c r="H294" s="173"/>
      <c r="I294" s="91"/>
      <c r="J294" s="89"/>
      <c r="K294" s="90"/>
      <c r="AO294" s="90"/>
      <c r="AP294" s="90"/>
      <c r="AQ294" s="90"/>
      <c r="AR294" s="90"/>
    </row>
    <row r="295" spans="1:44" x14ac:dyDescent="0.2">
      <c r="A295" s="2"/>
      <c r="B295" s="106"/>
      <c r="C295" s="192"/>
      <c r="D295" s="107"/>
      <c r="E295" s="141"/>
      <c r="F295" s="151"/>
      <c r="G295" s="174"/>
      <c r="H295" s="174"/>
    </row>
    <row r="296" spans="1:44" x14ac:dyDescent="0.2">
      <c r="A296" s="2"/>
      <c r="B296" s="106"/>
      <c r="C296" s="192"/>
      <c r="D296" s="107"/>
      <c r="E296" s="141"/>
      <c r="F296" s="151"/>
      <c r="G296" s="174"/>
      <c r="H296" s="174"/>
    </row>
    <row r="297" spans="1:44" x14ac:dyDescent="0.2">
      <c r="A297" s="2"/>
      <c r="B297" s="106"/>
      <c r="C297" s="192"/>
      <c r="D297" s="107"/>
      <c r="E297" s="141"/>
      <c r="F297" s="151"/>
      <c r="G297" s="174"/>
      <c r="H297" s="174"/>
    </row>
    <row r="298" spans="1:44" x14ac:dyDescent="0.2">
      <c r="A298" s="2"/>
      <c r="B298" s="106"/>
      <c r="C298" s="192"/>
      <c r="D298" s="107"/>
      <c r="E298" s="141"/>
      <c r="F298" s="151"/>
      <c r="G298" s="174"/>
      <c r="H298" s="174"/>
    </row>
    <row r="299" spans="1:44" x14ac:dyDescent="0.2">
      <c r="A299" s="2"/>
      <c r="B299" s="106"/>
      <c r="C299" s="192"/>
      <c r="D299" s="107"/>
      <c r="E299" s="141"/>
      <c r="F299" s="151"/>
      <c r="G299" s="174"/>
      <c r="H299" s="174"/>
    </row>
    <row r="300" spans="1:44" x14ac:dyDescent="0.2">
      <c r="A300" s="2"/>
      <c r="B300" s="106"/>
      <c r="C300" s="192"/>
      <c r="D300" s="107"/>
      <c r="E300" s="141"/>
      <c r="F300" s="151"/>
      <c r="G300" s="174"/>
      <c r="H300" s="174"/>
    </row>
    <row r="301" spans="1:44" x14ac:dyDescent="0.2">
      <c r="A301" s="2"/>
      <c r="B301" s="106"/>
      <c r="C301" s="192"/>
      <c r="D301" s="107"/>
      <c r="E301" s="141"/>
      <c r="F301" s="151"/>
      <c r="G301" s="174"/>
      <c r="H301" s="174"/>
    </row>
    <row r="302" spans="1:44" x14ac:dyDescent="0.2">
      <c r="A302" s="2"/>
      <c r="B302" s="106"/>
      <c r="C302" s="192"/>
      <c r="D302" s="107"/>
      <c r="E302" s="141"/>
      <c r="F302" s="151"/>
      <c r="G302" s="174"/>
      <c r="H302" s="174"/>
    </row>
    <row r="303" spans="1:44" x14ac:dyDescent="0.2">
      <c r="A303" s="2"/>
      <c r="B303" s="106"/>
      <c r="C303" s="192"/>
      <c r="D303" s="107"/>
      <c r="E303" s="141"/>
      <c r="F303" s="151"/>
      <c r="G303" s="174"/>
      <c r="H303" s="174"/>
    </row>
    <row r="304" spans="1:44" x14ac:dyDescent="0.2">
      <c r="A304" s="2"/>
      <c r="B304" s="106"/>
      <c r="C304" s="192"/>
      <c r="D304" s="107"/>
      <c r="E304" s="141"/>
      <c r="F304" s="151"/>
      <c r="G304" s="174"/>
      <c r="H304" s="174"/>
    </row>
    <row r="305" spans="1:40" x14ac:dyDescent="0.2">
      <c r="A305" s="2"/>
      <c r="B305" s="106"/>
      <c r="C305" s="192"/>
      <c r="D305" s="107"/>
      <c r="E305" s="141"/>
      <c r="F305" s="151"/>
      <c r="G305" s="174"/>
      <c r="H305" s="174"/>
    </row>
    <row r="306" spans="1:40" x14ac:dyDescent="0.2">
      <c r="A306" s="2"/>
      <c r="B306" s="106"/>
      <c r="C306" s="192"/>
      <c r="D306" s="107"/>
      <c r="E306" s="141"/>
      <c r="F306" s="151"/>
      <c r="G306" s="174"/>
      <c r="H306" s="174"/>
    </row>
    <row r="307" spans="1:40" x14ac:dyDescent="0.2">
      <c r="A307" s="2"/>
      <c r="B307" s="106"/>
      <c r="C307" s="192"/>
      <c r="D307" s="107"/>
      <c r="E307" s="141"/>
      <c r="F307" s="151"/>
      <c r="G307" s="174"/>
      <c r="H307" s="174"/>
    </row>
    <row r="308" spans="1:40" x14ac:dyDescent="0.2">
      <c r="A308" s="2"/>
      <c r="B308" s="106"/>
      <c r="C308" s="192"/>
      <c r="D308" s="107"/>
      <c r="E308" s="141"/>
      <c r="F308" s="151"/>
      <c r="G308" s="174"/>
      <c r="H308" s="174"/>
    </row>
    <row r="309" spans="1:40" x14ac:dyDescent="0.2">
      <c r="A309" s="2"/>
      <c r="B309" s="106"/>
      <c r="C309" s="192"/>
      <c r="D309" s="351" t="s">
        <v>453</v>
      </c>
      <c r="E309" s="141"/>
      <c r="F309" s="151"/>
      <c r="G309" s="174"/>
      <c r="H309" s="174"/>
      <c r="I309" s="2"/>
      <c r="J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</row>
    <row r="310" spans="1:40" x14ac:dyDescent="0.2">
      <c r="A310" s="2"/>
      <c r="B310" s="106"/>
      <c r="C310" s="192"/>
      <c r="D310" s="107"/>
      <c r="E310" s="141"/>
      <c r="F310" s="151"/>
      <c r="G310" s="174"/>
      <c r="H310" s="174"/>
      <c r="I310" s="2"/>
      <c r="J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</row>
    <row r="311" spans="1:40" x14ac:dyDescent="0.2">
      <c r="A311" s="2"/>
      <c r="B311" s="106"/>
      <c r="C311" s="192"/>
      <c r="D311" s="107"/>
      <c r="E311" s="141"/>
      <c r="F311" s="151"/>
      <c r="G311" s="174"/>
      <c r="H311" s="174"/>
      <c r="I311" s="2"/>
      <c r="J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</row>
    <row r="312" spans="1:40" x14ac:dyDescent="0.2">
      <c r="A312" s="2"/>
      <c r="B312" s="106"/>
      <c r="C312" s="192"/>
      <c r="D312" s="107"/>
      <c r="E312" s="141"/>
      <c r="F312" s="151"/>
      <c r="G312" s="174"/>
      <c r="H312" s="174"/>
      <c r="I312" s="2"/>
      <c r="J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</row>
    <row r="313" spans="1:40" x14ac:dyDescent="0.2">
      <c r="A313" s="2"/>
      <c r="B313" s="106"/>
      <c r="C313" s="192"/>
      <c r="D313" s="107"/>
      <c r="E313" s="141"/>
      <c r="F313" s="151"/>
      <c r="G313" s="174"/>
      <c r="H313" s="174"/>
      <c r="I313" s="2"/>
      <c r="J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</row>
    <row r="314" spans="1:40" x14ac:dyDescent="0.2">
      <c r="A314" s="2"/>
      <c r="B314" s="106"/>
      <c r="C314" s="192"/>
      <c r="D314" s="107"/>
      <c r="E314" s="141"/>
      <c r="F314" s="151"/>
      <c r="G314" s="174"/>
      <c r="H314" s="174"/>
      <c r="I314" s="2"/>
      <c r="J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</row>
    <row r="315" spans="1:40" x14ac:dyDescent="0.2">
      <c r="A315" s="2"/>
      <c r="B315" s="106"/>
      <c r="C315" s="192"/>
      <c r="D315" s="107"/>
      <c r="E315" s="141"/>
      <c r="F315" s="151"/>
      <c r="G315" s="174"/>
      <c r="H315" s="174"/>
      <c r="I315" s="2"/>
      <c r="J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</row>
    <row r="316" spans="1:40" x14ac:dyDescent="0.2">
      <c r="A316" s="2"/>
      <c r="B316" s="106"/>
      <c r="C316" s="192"/>
      <c r="D316" s="107"/>
      <c r="E316" s="141"/>
      <c r="F316" s="151"/>
      <c r="G316" s="174"/>
      <c r="H316" s="174"/>
      <c r="I316" s="2"/>
      <c r="J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</row>
    <row r="317" spans="1:40" x14ac:dyDescent="0.2">
      <c r="A317" s="2"/>
      <c r="B317" s="106"/>
      <c r="C317" s="192"/>
      <c r="D317" s="107"/>
      <c r="E317" s="141"/>
      <c r="F317" s="151"/>
      <c r="G317" s="174"/>
      <c r="H317" s="174"/>
      <c r="I317" s="2"/>
      <c r="J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</row>
    <row r="318" spans="1:40" x14ac:dyDescent="0.2">
      <c r="A318" s="2"/>
      <c r="B318" s="106"/>
      <c r="C318" s="192"/>
      <c r="D318" s="107"/>
      <c r="E318" s="141"/>
      <c r="F318" s="151"/>
      <c r="G318" s="174"/>
      <c r="H318" s="174"/>
      <c r="I318" s="2"/>
      <c r="J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</row>
    <row r="319" spans="1:40" x14ac:dyDescent="0.2">
      <c r="A319" s="2"/>
      <c r="B319" s="106"/>
      <c r="C319" s="192"/>
      <c r="D319" s="107"/>
      <c r="E319" s="141"/>
      <c r="F319" s="151"/>
      <c r="G319" s="174"/>
      <c r="H319" s="174"/>
      <c r="I319" s="2"/>
      <c r="J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</row>
    <row r="320" spans="1:40" x14ac:dyDescent="0.2">
      <c r="A320" s="2"/>
      <c r="B320" s="106"/>
      <c r="C320" s="192"/>
      <c r="D320" s="107"/>
      <c r="E320" s="141"/>
      <c r="F320" s="151"/>
      <c r="G320" s="174"/>
      <c r="H320" s="174"/>
      <c r="I320" s="2"/>
      <c r="J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</row>
    <row r="321" spans="2:8" s="2" customFormat="1" x14ac:dyDescent="0.2">
      <c r="B321" s="106"/>
      <c r="C321" s="192"/>
      <c r="D321" s="107"/>
      <c r="E321" s="141"/>
      <c r="F321" s="151"/>
      <c r="G321" s="174"/>
      <c r="H321" s="174"/>
    </row>
    <row r="322" spans="2:8" s="2" customFormat="1" x14ac:dyDescent="0.2">
      <c r="B322" s="106"/>
      <c r="C322" s="192"/>
      <c r="D322" s="107"/>
      <c r="E322" s="141"/>
      <c r="F322" s="151"/>
      <c r="G322" s="174"/>
      <c r="H322" s="174"/>
    </row>
    <row r="323" spans="2:8" s="2" customFormat="1" x14ac:dyDescent="0.2">
      <c r="B323" s="106"/>
      <c r="C323" s="192"/>
      <c r="D323" s="107"/>
      <c r="E323" s="141"/>
      <c r="F323" s="151"/>
      <c r="G323" s="174"/>
      <c r="H323" s="174"/>
    </row>
    <row r="324" spans="2:8" s="2" customFormat="1" x14ac:dyDescent="0.2">
      <c r="B324" s="106"/>
      <c r="C324" s="192"/>
      <c r="D324" s="107"/>
      <c r="E324" s="141"/>
      <c r="F324" s="151"/>
      <c r="G324" s="174"/>
      <c r="H324" s="174"/>
    </row>
    <row r="325" spans="2:8" s="2" customFormat="1" x14ac:dyDescent="0.2">
      <c r="B325" s="106"/>
      <c r="C325" s="192"/>
      <c r="D325" s="107"/>
      <c r="E325" s="141"/>
      <c r="F325" s="151"/>
      <c r="G325" s="174"/>
      <c r="H325" s="174"/>
    </row>
    <row r="326" spans="2:8" s="2" customFormat="1" x14ac:dyDescent="0.2">
      <c r="B326" s="106"/>
      <c r="C326" s="192"/>
      <c r="D326" s="107"/>
      <c r="E326" s="141"/>
      <c r="F326" s="151"/>
      <c r="G326" s="174"/>
      <c r="H326" s="174"/>
    </row>
    <row r="327" spans="2:8" s="2" customFormat="1" x14ac:dyDescent="0.2">
      <c r="B327" s="106"/>
      <c r="C327" s="192"/>
      <c r="D327" s="107"/>
      <c r="E327" s="141"/>
      <c r="F327" s="151"/>
      <c r="G327" s="174"/>
      <c r="H327" s="174"/>
    </row>
    <row r="328" spans="2:8" s="2" customFormat="1" x14ac:dyDescent="0.2">
      <c r="B328" s="106"/>
      <c r="C328" s="192"/>
      <c r="D328" s="107"/>
      <c r="E328" s="141"/>
      <c r="F328" s="151"/>
      <c r="G328" s="174"/>
      <c r="H328" s="174"/>
    </row>
    <row r="329" spans="2:8" s="2" customFormat="1" x14ac:dyDescent="0.2">
      <c r="B329" s="106"/>
      <c r="C329" s="192"/>
      <c r="D329" s="107"/>
      <c r="E329" s="141"/>
      <c r="F329" s="151"/>
      <c r="G329" s="174"/>
      <c r="H329" s="174"/>
    </row>
    <row r="330" spans="2:8" s="2" customFormat="1" x14ac:dyDescent="0.2">
      <c r="B330" s="106"/>
      <c r="C330" s="192"/>
      <c r="D330" s="107"/>
      <c r="E330" s="141"/>
      <c r="F330" s="151"/>
      <c r="G330" s="174"/>
      <c r="H330" s="174"/>
    </row>
    <row r="331" spans="2:8" s="2" customFormat="1" x14ac:dyDescent="0.2">
      <c r="B331" s="106"/>
      <c r="C331" s="192"/>
      <c r="D331" s="107"/>
      <c r="E331" s="141"/>
      <c r="F331" s="151"/>
      <c r="G331" s="174"/>
      <c r="H331" s="174"/>
    </row>
    <row r="332" spans="2:8" s="2" customFormat="1" x14ac:dyDescent="0.2">
      <c r="B332" s="106"/>
      <c r="C332" s="192"/>
      <c r="D332" s="107"/>
      <c r="E332" s="141"/>
      <c r="F332" s="151"/>
      <c r="G332" s="174"/>
      <c r="H332" s="174"/>
    </row>
    <row r="333" spans="2:8" s="2" customFormat="1" x14ac:dyDescent="0.2">
      <c r="B333" s="106"/>
      <c r="C333" s="192"/>
      <c r="D333" s="107"/>
      <c r="E333" s="141"/>
      <c r="F333" s="151"/>
      <c r="G333" s="174"/>
      <c r="H333" s="174"/>
    </row>
    <row r="334" spans="2:8" s="2" customFormat="1" x14ac:dyDescent="0.2">
      <c r="B334" s="106"/>
      <c r="C334" s="192"/>
      <c r="D334" s="107"/>
      <c r="E334" s="141"/>
      <c r="F334" s="151"/>
      <c r="G334" s="174"/>
      <c r="H334" s="174"/>
    </row>
    <row r="335" spans="2:8" s="2" customFormat="1" x14ac:dyDescent="0.2">
      <c r="B335" s="106"/>
      <c r="C335" s="192"/>
      <c r="D335" s="107"/>
      <c r="E335" s="141"/>
      <c r="F335" s="151"/>
      <c r="G335" s="174"/>
      <c r="H335" s="174"/>
    </row>
    <row r="336" spans="2:8" s="2" customFormat="1" x14ac:dyDescent="0.2">
      <c r="B336" s="106"/>
      <c r="C336" s="192"/>
      <c r="D336" s="107"/>
      <c r="E336" s="141"/>
      <c r="F336" s="151"/>
      <c r="G336" s="174"/>
      <c r="H336" s="174"/>
    </row>
    <row r="337" spans="2:8" s="2" customFormat="1" x14ac:dyDescent="0.2">
      <c r="B337" s="106"/>
      <c r="C337" s="192"/>
      <c r="D337" s="107"/>
      <c r="E337" s="141"/>
      <c r="F337" s="151"/>
      <c r="G337" s="174"/>
      <c r="H337" s="174"/>
    </row>
    <row r="338" spans="2:8" s="2" customFormat="1" x14ac:dyDescent="0.2">
      <c r="B338" s="106"/>
      <c r="C338" s="192"/>
      <c r="D338" s="107"/>
      <c r="E338" s="141"/>
      <c r="F338" s="151"/>
      <c r="G338" s="174"/>
      <c r="H338" s="174"/>
    </row>
    <row r="339" spans="2:8" s="2" customFormat="1" x14ac:dyDescent="0.2">
      <c r="B339" s="106"/>
      <c r="C339" s="192"/>
      <c r="D339" s="107"/>
      <c r="E339" s="141"/>
      <c r="F339" s="151"/>
      <c r="G339" s="174"/>
      <c r="H339" s="174"/>
    </row>
    <row r="340" spans="2:8" s="2" customFormat="1" x14ac:dyDescent="0.2">
      <c r="B340" s="106"/>
      <c r="C340" s="192"/>
      <c r="D340" s="107"/>
      <c r="E340" s="141"/>
      <c r="F340" s="151"/>
      <c r="G340" s="174"/>
      <c r="H340" s="174"/>
    </row>
    <row r="341" spans="2:8" s="2" customFormat="1" x14ac:dyDescent="0.2">
      <c r="B341" s="106"/>
      <c r="C341" s="192"/>
      <c r="D341" s="107"/>
      <c r="E341" s="141"/>
      <c r="F341" s="151"/>
      <c r="G341" s="174"/>
      <c r="H341" s="174"/>
    </row>
    <row r="342" spans="2:8" s="2" customFormat="1" x14ac:dyDescent="0.2">
      <c r="B342" s="106"/>
      <c r="C342" s="192"/>
      <c r="D342" s="107"/>
      <c r="E342" s="141"/>
      <c r="F342" s="151"/>
      <c r="G342" s="174"/>
      <c r="H342" s="174"/>
    </row>
    <row r="343" spans="2:8" s="2" customFormat="1" x14ac:dyDescent="0.2">
      <c r="B343" s="106"/>
      <c r="C343" s="192"/>
      <c r="D343" s="107"/>
      <c r="E343" s="141"/>
      <c r="F343" s="151"/>
      <c r="G343" s="174"/>
      <c r="H343" s="174"/>
    </row>
    <row r="344" spans="2:8" s="2" customFormat="1" x14ac:dyDescent="0.2">
      <c r="B344" s="106"/>
      <c r="C344" s="192"/>
      <c r="D344" s="107"/>
      <c r="E344" s="141"/>
      <c r="F344" s="151"/>
      <c r="G344" s="174"/>
      <c r="H344" s="174"/>
    </row>
    <row r="345" spans="2:8" s="2" customFormat="1" x14ac:dyDescent="0.2">
      <c r="B345" s="106"/>
      <c r="C345" s="192"/>
      <c r="D345" s="107"/>
      <c r="E345" s="141"/>
      <c r="F345" s="151"/>
      <c r="G345" s="174"/>
      <c r="H345" s="174"/>
    </row>
    <row r="346" spans="2:8" s="2" customFormat="1" x14ac:dyDescent="0.2">
      <c r="B346" s="106"/>
      <c r="C346" s="192"/>
      <c r="D346" s="107"/>
      <c r="E346" s="141"/>
      <c r="F346" s="151"/>
      <c r="G346" s="174"/>
      <c r="H346" s="174"/>
    </row>
    <row r="347" spans="2:8" s="2" customFormat="1" x14ac:dyDescent="0.2">
      <c r="B347" s="106"/>
      <c r="C347" s="192"/>
      <c r="D347" s="107"/>
      <c r="E347" s="141"/>
      <c r="F347" s="151"/>
      <c r="G347" s="174"/>
      <c r="H347" s="174"/>
    </row>
    <row r="348" spans="2:8" s="2" customFormat="1" x14ac:dyDescent="0.2">
      <c r="B348" s="106"/>
      <c r="C348" s="192"/>
      <c r="D348" s="107"/>
      <c r="E348" s="141"/>
      <c r="F348" s="151"/>
      <c r="G348" s="174"/>
      <c r="H348" s="174"/>
    </row>
    <row r="349" spans="2:8" s="2" customFormat="1" x14ac:dyDescent="0.2">
      <c r="B349" s="106"/>
      <c r="C349" s="192"/>
      <c r="D349" s="107"/>
      <c r="E349" s="141"/>
      <c r="F349" s="151"/>
      <c r="G349" s="174"/>
      <c r="H349" s="174"/>
    </row>
    <row r="350" spans="2:8" s="2" customFormat="1" x14ac:dyDescent="0.2">
      <c r="B350" s="106"/>
      <c r="C350" s="192"/>
      <c r="D350" s="107"/>
      <c r="E350" s="141"/>
      <c r="F350" s="151"/>
      <c r="G350" s="174"/>
      <c r="H350" s="174"/>
    </row>
    <row r="351" spans="2:8" s="2" customFormat="1" x14ac:dyDescent="0.2">
      <c r="B351" s="106"/>
      <c r="C351" s="192"/>
      <c r="D351" s="107"/>
      <c r="E351" s="141"/>
      <c r="F351" s="151"/>
      <c r="G351" s="174"/>
      <c r="H351" s="174"/>
    </row>
    <row r="352" spans="2:8" s="2" customFormat="1" x14ac:dyDescent="0.2">
      <c r="B352" s="106"/>
      <c r="C352" s="192"/>
      <c r="D352" s="107"/>
      <c r="E352" s="141"/>
      <c r="F352" s="151"/>
      <c r="G352" s="174"/>
      <c r="H352" s="174"/>
    </row>
    <row r="353" spans="2:8" s="2" customFormat="1" x14ac:dyDescent="0.2">
      <c r="B353" s="106"/>
      <c r="C353" s="192"/>
      <c r="D353" s="107"/>
      <c r="E353" s="141"/>
      <c r="F353" s="151"/>
      <c r="G353" s="174"/>
      <c r="H353" s="174"/>
    </row>
    <row r="354" spans="2:8" s="2" customFormat="1" x14ac:dyDescent="0.2">
      <c r="B354" s="106"/>
      <c r="C354" s="192"/>
      <c r="D354" s="107"/>
      <c r="E354" s="141"/>
      <c r="F354" s="151"/>
      <c r="G354" s="174"/>
      <c r="H354" s="174"/>
    </row>
    <row r="355" spans="2:8" s="2" customFormat="1" x14ac:dyDescent="0.2">
      <c r="B355" s="106"/>
      <c r="C355" s="192"/>
      <c r="D355" s="107"/>
      <c r="E355" s="141"/>
      <c r="F355" s="151"/>
      <c r="G355" s="174"/>
      <c r="H355" s="174"/>
    </row>
    <row r="356" spans="2:8" s="2" customFormat="1" x14ac:dyDescent="0.2">
      <c r="B356" s="106"/>
      <c r="C356" s="192"/>
      <c r="D356" s="107"/>
      <c r="E356" s="141"/>
      <c r="F356" s="151"/>
      <c r="G356" s="174"/>
      <c r="H356" s="174"/>
    </row>
    <row r="357" spans="2:8" s="2" customFormat="1" x14ac:dyDescent="0.2">
      <c r="B357" s="106"/>
      <c r="C357" s="192"/>
      <c r="D357" s="107"/>
      <c r="E357" s="141"/>
      <c r="F357" s="151"/>
      <c r="G357" s="174"/>
      <c r="H357" s="174"/>
    </row>
    <row r="358" spans="2:8" s="2" customFormat="1" x14ac:dyDescent="0.2">
      <c r="B358" s="106"/>
      <c r="C358" s="192"/>
      <c r="D358" s="107"/>
      <c r="E358" s="141"/>
      <c r="F358" s="151"/>
      <c r="G358" s="174"/>
      <c r="H358" s="174"/>
    </row>
    <row r="359" spans="2:8" s="2" customFormat="1" x14ac:dyDescent="0.2">
      <c r="B359" s="106"/>
      <c r="C359" s="192"/>
      <c r="D359" s="107"/>
      <c r="E359" s="141"/>
      <c r="F359" s="151"/>
      <c r="G359" s="174"/>
      <c r="H359" s="174"/>
    </row>
    <row r="360" spans="2:8" s="2" customFormat="1" x14ac:dyDescent="0.2">
      <c r="B360" s="106"/>
      <c r="C360" s="192"/>
      <c r="D360" s="107"/>
      <c r="E360" s="141"/>
      <c r="F360" s="151"/>
      <c r="G360" s="174"/>
      <c r="H360" s="174"/>
    </row>
    <row r="361" spans="2:8" s="2" customFormat="1" x14ac:dyDescent="0.2">
      <c r="B361" s="106"/>
      <c r="C361" s="192"/>
      <c r="D361" s="107"/>
      <c r="E361" s="141"/>
      <c r="F361" s="151"/>
      <c r="G361" s="174"/>
      <c r="H361" s="174"/>
    </row>
    <row r="362" spans="2:8" s="2" customFormat="1" x14ac:dyDescent="0.2">
      <c r="B362" s="106"/>
      <c r="C362" s="192"/>
      <c r="D362" s="107"/>
      <c r="E362" s="141"/>
      <c r="F362" s="151"/>
      <c r="G362" s="174"/>
      <c r="H362" s="174"/>
    </row>
    <row r="363" spans="2:8" s="2" customFormat="1" x14ac:dyDescent="0.2">
      <c r="B363" s="106"/>
      <c r="C363" s="192"/>
      <c r="D363" s="107"/>
      <c r="E363" s="141"/>
      <c r="F363" s="151"/>
      <c r="G363" s="174"/>
      <c r="H363" s="174"/>
    </row>
    <row r="364" spans="2:8" s="2" customFormat="1" x14ac:dyDescent="0.2">
      <c r="B364" s="106"/>
      <c r="C364" s="192"/>
      <c r="D364" s="107"/>
      <c r="E364" s="141"/>
      <c r="F364" s="151"/>
      <c r="G364" s="174"/>
      <c r="H364" s="174"/>
    </row>
    <row r="365" spans="2:8" s="2" customFormat="1" x14ac:dyDescent="0.2">
      <c r="B365" s="106"/>
      <c r="C365" s="192"/>
      <c r="D365" s="107"/>
      <c r="E365" s="141"/>
      <c r="F365" s="151"/>
      <c r="G365" s="174"/>
      <c r="H365" s="174"/>
    </row>
    <row r="366" spans="2:8" s="2" customFormat="1" x14ac:dyDescent="0.2">
      <c r="B366" s="106"/>
      <c r="C366" s="192"/>
      <c r="D366" s="107"/>
      <c r="E366" s="141"/>
      <c r="F366" s="151"/>
      <c r="G366" s="174"/>
      <c r="H366" s="174"/>
    </row>
    <row r="367" spans="2:8" s="2" customFormat="1" x14ac:dyDescent="0.2">
      <c r="B367" s="106"/>
      <c r="C367" s="192"/>
      <c r="D367" s="107"/>
      <c r="E367" s="141"/>
      <c r="F367" s="151"/>
      <c r="G367" s="174"/>
      <c r="H367" s="174"/>
    </row>
    <row r="368" spans="2:8" s="2" customFormat="1" x14ac:dyDescent="0.2">
      <c r="B368" s="106"/>
      <c r="C368" s="192"/>
      <c r="D368" s="107"/>
      <c r="E368" s="141"/>
      <c r="F368" s="151"/>
      <c r="G368" s="174"/>
      <c r="H368" s="174"/>
    </row>
    <row r="369" spans="2:8" s="2" customFormat="1" x14ac:dyDescent="0.2">
      <c r="B369" s="106"/>
      <c r="C369" s="192"/>
      <c r="D369" s="107"/>
      <c r="E369" s="141"/>
      <c r="F369" s="151"/>
      <c r="G369" s="174"/>
      <c r="H369" s="174"/>
    </row>
    <row r="370" spans="2:8" s="2" customFormat="1" x14ac:dyDescent="0.2">
      <c r="B370" s="106"/>
      <c r="C370" s="192"/>
      <c r="D370" s="107"/>
      <c r="E370" s="141"/>
      <c r="F370" s="151"/>
      <c r="G370" s="174"/>
      <c r="H370" s="174"/>
    </row>
    <row r="371" spans="2:8" s="2" customFormat="1" x14ac:dyDescent="0.2">
      <c r="B371" s="106"/>
      <c r="C371" s="192"/>
      <c r="D371" s="107"/>
      <c r="E371" s="141"/>
      <c r="F371" s="151"/>
      <c r="G371" s="174"/>
      <c r="H371" s="174"/>
    </row>
    <row r="372" spans="2:8" s="2" customFormat="1" x14ac:dyDescent="0.2">
      <c r="B372" s="106"/>
      <c r="C372" s="192"/>
      <c r="D372" s="107"/>
      <c r="E372" s="141"/>
      <c r="F372" s="151"/>
      <c r="G372" s="174"/>
      <c r="H372" s="174"/>
    </row>
    <row r="373" spans="2:8" s="2" customFormat="1" x14ac:dyDescent="0.2">
      <c r="B373" s="106"/>
      <c r="C373" s="192"/>
      <c r="D373" s="107"/>
      <c r="E373" s="141"/>
      <c r="F373" s="151"/>
      <c r="G373" s="174"/>
      <c r="H373" s="174"/>
    </row>
    <row r="374" spans="2:8" s="2" customFormat="1" x14ac:dyDescent="0.2">
      <c r="B374" s="106"/>
      <c r="C374" s="192"/>
      <c r="D374" s="107"/>
      <c r="E374" s="141"/>
      <c r="F374" s="151"/>
      <c r="G374" s="174"/>
      <c r="H374" s="174"/>
    </row>
    <row r="375" spans="2:8" s="2" customFormat="1" x14ac:dyDescent="0.2">
      <c r="B375" s="106"/>
      <c r="C375" s="192"/>
      <c r="D375" s="107"/>
      <c r="E375" s="141"/>
      <c r="F375" s="151"/>
      <c r="G375" s="174"/>
      <c r="H375" s="174"/>
    </row>
    <row r="376" spans="2:8" s="2" customFormat="1" x14ac:dyDescent="0.2">
      <c r="B376" s="106"/>
      <c r="C376" s="192"/>
      <c r="D376" s="107"/>
      <c r="E376" s="141"/>
      <c r="F376" s="151"/>
      <c r="G376" s="174"/>
      <c r="H376" s="174"/>
    </row>
    <row r="377" spans="2:8" s="2" customFormat="1" x14ac:dyDescent="0.2">
      <c r="B377" s="106"/>
      <c r="C377" s="192"/>
      <c r="D377" s="107"/>
      <c r="E377" s="141"/>
      <c r="F377" s="151"/>
      <c r="G377" s="174"/>
      <c r="H377" s="174"/>
    </row>
    <row r="378" spans="2:8" s="2" customFormat="1" x14ac:dyDescent="0.2">
      <c r="B378" s="106"/>
      <c r="C378" s="192"/>
      <c r="D378" s="107"/>
      <c r="E378" s="141"/>
      <c r="F378" s="151"/>
      <c r="G378" s="174"/>
      <c r="H378" s="174"/>
    </row>
    <row r="379" spans="2:8" s="2" customFormat="1" x14ac:dyDescent="0.2">
      <c r="B379" s="106"/>
      <c r="C379" s="192"/>
      <c r="D379" s="107"/>
      <c r="E379" s="141"/>
      <c r="F379" s="151"/>
      <c r="G379" s="174"/>
      <c r="H379" s="174"/>
    </row>
    <row r="380" spans="2:8" s="2" customFormat="1" x14ac:dyDescent="0.2">
      <c r="B380" s="106"/>
      <c r="C380" s="192"/>
      <c r="D380" s="107"/>
      <c r="E380" s="141"/>
      <c r="F380" s="151"/>
      <c r="G380" s="174"/>
      <c r="H380" s="174"/>
    </row>
    <row r="381" spans="2:8" s="2" customFormat="1" x14ac:dyDescent="0.2">
      <c r="B381" s="106"/>
      <c r="C381" s="192"/>
      <c r="D381" s="107"/>
      <c r="E381" s="141"/>
      <c r="F381" s="151"/>
      <c r="G381" s="174"/>
      <c r="H381" s="174"/>
    </row>
    <row r="382" spans="2:8" s="2" customFormat="1" x14ac:dyDescent="0.2">
      <c r="B382" s="106"/>
      <c r="C382" s="192"/>
      <c r="D382" s="107"/>
      <c r="E382" s="141"/>
      <c r="F382" s="151"/>
      <c r="G382" s="174"/>
      <c r="H382" s="174"/>
    </row>
    <row r="383" spans="2:8" s="2" customFormat="1" x14ac:dyDescent="0.2">
      <c r="B383" s="106"/>
      <c r="C383" s="192"/>
      <c r="D383" s="107"/>
      <c r="E383" s="141"/>
      <c r="F383" s="151"/>
      <c r="G383" s="174"/>
      <c r="H383" s="174"/>
    </row>
    <row r="384" spans="2:8" s="2" customFormat="1" x14ac:dyDescent="0.2">
      <c r="B384" s="106"/>
      <c r="C384" s="192"/>
      <c r="D384" s="107"/>
      <c r="E384" s="141"/>
      <c r="F384" s="151"/>
      <c r="G384" s="174"/>
      <c r="H384" s="174"/>
    </row>
    <row r="385" spans="2:8" s="2" customFormat="1" x14ac:dyDescent="0.2">
      <c r="B385" s="106"/>
      <c r="C385" s="192"/>
      <c r="D385" s="107"/>
      <c r="E385" s="141"/>
      <c r="F385" s="151"/>
      <c r="G385" s="174"/>
      <c r="H385" s="174"/>
    </row>
    <row r="386" spans="2:8" s="2" customFormat="1" x14ac:dyDescent="0.2">
      <c r="B386" s="106"/>
      <c r="C386" s="192"/>
      <c r="D386" s="107"/>
      <c r="E386" s="141"/>
      <c r="F386" s="151"/>
      <c r="G386" s="174"/>
      <c r="H386" s="174"/>
    </row>
    <row r="387" spans="2:8" s="2" customFormat="1" x14ac:dyDescent="0.2">
      <c r="B387" s="106"/>
      <c r="C387" s="192"/>
      <c r="D387" s="107"/>
      <c r="E387" s="141"/>
      <c r="F387" s="151"/>
      <c r="G387" s="174"/>
      <c r="H387" s="174"/>
    </row>
    <row r="388" spans="2:8" s="2" customFormat="1" x14ac:dyDescent="0.2">
      <c r="B388" s="106"/>
      <c r="C388" s="192"/>
      <c r="D388" s="107"/>
      <c r="E388" s="141"/>
      <c r="F388" s="151"/>
      <c r="G388" s="174"/>
      <c r="H388" s="174"/>
    </row>
    <row r="389" spans="2:8" s="2" customFormat="1" x14ac:dyDescent="0.2">
      <c r="B389" s="106"/>
      <c r="C389" s="192"/>
      <c r="D389" s="107"/>
      <c r="E389" s="141"/>
      <c r="F389" s="151"/>
      <c r="G389" s="174"/>
      <c r="H389" s="174"/>
    </row>
    <row r="390" spans="2:8" s="2" customFormat="1" x14ac:dyDescent="0.2">
      <c r="B390" s="106"/>
      <c r="C390" s="192"/>
      <c r="D390" s="107"/>
      <c r="E390" s="141"/>
      <c r="F390" s="151"/>
      <c r="G390" s="174"/>
      <c r="H390" s="174"/>
    </row>
    <row r="391" spans="2:8" s="2" customFormat="1" x14ac:dyDescent="0.2">
      <c r="B391" s="106"/>
      <c r="C391" s="192"/>
      <c r="D391" s="107"/>
      <c r="E391" s="141"/>
      <c r="F391" s="151"/>
      <c r="G391" s="174"/>
      <c r="H391" s="174"/>
    </row>
    <row r="392" spans="2:8" s="2" customFormat="1" x14ac:dyDescent="0.2">
      <c r="B392" s="106"/>
      <c r="C392" s="192"/>
      <c r="D392" s="107"/>
      <c r="E392" s="141"/>
      <c r="F392" s="151"/>
      <c r="G392" s="174"/>
      <c r="H392" s="174"/>
    </row>
    <row r="393" spans="2:8" s="2" customFormat="1" x14ac:dyDescent="0.2">
      <c r="B393" s="106"/>
      <c r="C393" s="192"/>
      <c r="D393" s="107"/>
      <c r="E393" s="141"/>
      <c r="F393" s="151"/>
      <c r="G393" s="174"/>
      <c r="H393" s="174"/>
    </row>
    <row r="394" spans="2:8" s="2" customFormat="1" x14ac:dyDescent="0.2">
      <c r="B394" s="106"/>
      <c r="C394" s="192"/>
      <c r="D394" s="107"/>
      <c r="E394" s="141"/>
      <c r="F394" s="151"/>
      <c r="G394" s="174"/>
      <c r="H394" s="174"/>
    </row>
    <row r="395" spans="2:8" s="2" customFormat="1" x14ac:dyDescent="0.2">
      <c r="B395" s="106"/>
      <c r="C395" s="192"/>
      <c r="D395" s="107"/>
      <c r="E395" s="141"/>
      <c r="F395" s="151"/>
      <c r="G395" s="174"/>
      <c r="H395" s="174"/>
    </row>
    <row r="396" spans="2:8" s="2" customFormat="1" x14ac:dyDescent="0.2">
      <c r="B396" s="106"/>
      <c r="C396" s="192"/>
      <c r="D396" s="107"/>
      <c r="E396" s="141"/>
      <c r="F396" s="151"/>
      <c r="G396" s="174"/>
      <c r="H396" s="174"/>
    </row>
    <row r="397" spans="2:8" s="2" customFormat="1" x14ac:dyDescent="0.2">
      <c r="B397" s="106"/>
      <c r="C397" s="192"/>
      <c r="D397" s="107"/>
      <c r="E397" s="141"/>
      <c r="F397" s="151"/>
      <c r="G397" s="174"/>
      <c r="H397" s="174"/>
    </row>
    <row r="398" spans="2:8" s="2" customFormat="1" x14ac:dyDescent="0.2">
      <c r="B398" s="106"/>
      <c r="C398" s="192"/>
      <c r="D398" s="107"/>
      <c r="E398" s="141"/>
      <c r="F398" s="151"/>
      <c r="G398" s="174"/>
      <c r="H398" s="174"/>
    </row>
    <row r="399" spans="2:8" s="2" customFormat="1" x14ac:dyDescent="0.2">
      <c r="B399" s="106"/>
      <c r="C399" s="192"/>
      <c r="D399" s="107"/>
      <c r="E399" s="141"/>
      <c r="F399" s="151"/>
      <c r="G399" s="174"/>
      <c r="H399" s="174"/>
    </row>
    <row r="400" spans="2:8" s="2" customFormat="1" x14ac:dyDescent="0.2">
      <c r="B400" s="106"/>
      <c r="C400" s="192"/>
      <c r="D400" s="107"/>
      <c r="E400" s="141"/>
      <c r="F400" s="151"/>
      <c r="G400" s="174"/>
      <c r="H400" s="174"/>
    </row>
    <row r="401" spans="2:8" s="2" customFormat="1" x14ac:dyDescent="0.2">
      <c r="B401" s="106"/>
      <c r="C401" s="192"/>
      <c r="D401" s="107"/>
      <c r="E401" s="141"/>
      <c r="F401" s="151"/>
      <c r="G401" s="174"/>
      <c r="H401" s="174"/>
    </row>
    <row r="402" spans="2:8" s="2" customFormat="1" x14ac:dyDescent="0.2">
      <c r="B402" s="106"/>
      <c r="C402" s="192"/>
      <c r="D402" s="107"/>
      <c r="E402" s="141"/>
      <c r="F402" s="151"/>
      <c r="G402" s="174"/>
      <c r="H402" s="174"/>
    </row>
    <row r="403" spans="2:8" s="2" customFormat="1" x14ac:dyDescent="0.2">
      <c r="B403" s="106"/>
      <c r="C403" s="192"/>
      <c r="D403" s="107"/>
      <c r="E403" s="141"/>
      <c r="F403" s="151"/>
      <c r="G403" s="174"/>
      <c r="H403" s="174"/>
    </row>
    <row r="404" spans="2:8" s="2" customFormat="1" x14ac:dyDescent="0.2">
      <c r="B404" s="106"/>
      <c r="C404" s="192"/>
      <c r="D404" s="107"/>
      <c r="E404" s="141"/>
      <c r="F404" s="151"/>
      <c r="G404" s="174"/>
      <c r="H404" s="174"/>
    </row>
    <row r="405" spans="2:8" s="2" customFormat="1" x14ac:dyDescent="0.2">
      <c r="B405" s="106"/>
      <c r="C405" s="192"/>
      <c r="D405" s="107"/>
      <c r="E405" s="141"/>
      <c r="F405" s="151"/>
      <c r="G405" s="174"/>
      <c r="H405" s="174"/>
    </row>
    <row r="406" spans="2:8" s="2" customFormat="1" x14ac:dyDescent="0.2">
      <c r="B406" s="106"/>
      <c r="C406" s="192"/>
      <c r="D406" s="107"/>
      <c r="E406" s="141"/>
      <c r="F406" s="151"/>
      <c r="G406" s="174"/>
      <c r="H406" s="174"/>
    </row>
    <row r="407" spans="2:8" s="2" customFormat="1" x14ac:dyDescent="0.2">
      <c r="B407" s="106"/>
      <c r="C407" s="192"/>
      <c r="D407" s="107"/>
      <c r="E407" s="141"/>
      <c r="F407" s="151"/>
      <c r="G407" s="174"/>
      <c r="H407" s="174"/>
    </row>
    <row r="408" spans="2:8" s="2" customFormat="1" x14ac:dyDescent="0.2">
      <c r="B408" s="106"/>
      <c r="C408" s="192"/>
      <c r="D408" s="107"/>
      <c r="E408" s="141"/>
      <c r="F408" s="151"/>
      <c r="G408" s="174"/>
      <c r="H408" s="174"/>
    </row>
    <row r="409" spans="2:8" s="2" customFormat="1" x14ac:dyDescent="0.2">
      <c r="B409" s="106"/>
      <c r="C409" s="192"/>
      <c r="D409" s="107"/>
      <c r="E409" s="141"/>
      <c r="F409" s="151"/>
      <c r="G409" s="174"/>
      <c r="H409" s="174"/>
    </row>
    <row r="410" spans="2:8" s="2" customFormat="1" x14ac:dyDescent="0.2">
      <c r="B410" s="106"/>
      <c r="C410" s="192"/>
      <c r="D410" s="107"/>
      <c r="E410" s="141"/>
      <c r="F410" s="151"/>
      <c r="G410" s="174"/>
      <c r="H410" s="174"/>
    </row>
    <row r="411" spans="2:8" s="2" customFormat="1" x14ac:dyDescent="0.2">
      <c r="B411" s="106"/>
      <c r="C411" s="192"/>
      <c r="D411" s="107"/>
      <c r="E411" s="141"/>
      <c r="F411" s="151"/>
      <c r="G411" s="174"/>
      <c r="H411" s="174"/>
    </row>
    <row r="412" spans="2:8" s="2" customFormat="1" x14ac:dyDescent="0.2">
      <c r="B412" s="106"/>
      <c r="C412" s="192"/>
      <c r="D412" s="107"/>
      <c r="E412" s="141"/>
      <c r="F412" s="151"/>
      <c r="G412" s="174"/>
      <c r="H412" s="174"/>
    </row>
    <row r="413" spans="2:8" s="2" customFormat="1" x14ac:dyDescent="0.2">
      <c r="B413" s="106"/>
      <c r="C413" s="192"/>
      <c r="D413" s="107"/>
      <c r="E413" s="141"/>
      <c r="F413" s="151"/>
      <c r="G413" s="174"/>
      <c r="H413" s="174"/>
    </row>
    <row r="414" spans="2:8" s="2" customFormat="1" x14ac:dyDescent="0.2">
      <c r="B414" s="106"/>
      <c r="C414" s="192"/>
      <c r="D414" s="107"/>
      <c r="E414" s="141"/>
      <c r="F414" s="151"/>
      <c r="G414" s="174"/>
      <c r="H414" s="174"/>
    </row>
    <row r="415" spans="2:8" s="2" customFormat="1" x14ac:dyDescent="0.2">
      <c r="B415" s="106"/>
      <c r="C415" s="192"/>
      <c r="D415" s="107"/>
      <c r="E415" s="141"/>
      <c r="F415" s="151"/>
      <c r="G415" s="174"/>
      <c r="H415" s="174"/>
    </row>
    <row r="416" spans="2:8" s="2" customFormat="1" x14ac:dyDescent="0.2">
      <c r="B416" s="106"/>
      <c r="C416" s="192"/>
      <c r="D416" s="107"/>
      <c r="E416" s="141"/>
      <c r="F416" s="151"/>
      <c r="G416" s="174"/>
      <c r="H416" s="174"/>
    </row>
    <row r="417" spans="2:8" s="2" customFormat="1" x14ac:dyDescent="0.2">
      <c r="B417" s="106"/>
      <c r="C417" s="192"/>
      <c r="D417" s="107"/>
      <c r="E417" s="141"/>
      <c r="F417" s="151"/>
      <c r="G417" s="174"/>
      <c r="H417" s="174"/>
    </row>
    <row r="418" spans="2:8" s="2" customFormat="1" x14ac:dyDescent="0.2">
      <c r="B418" s="106"/>
      <c r="C418" s="192"/>
      <c r="D418" s="107"/>
      <c r="E418" s="141"/>
      <c r="F418" s="151"/>
      <c r="G418" s="174"/>
      <c r="H418" s="174"/>
    </row>
    <row r="419" spans="2:8" s="2" customFormat="1" x14ac:dyDescent="0.2">
      <c r="B419" s="106"/>
      <c r="C419" s="192"/>
      <c r="D419" s="107"/>
      <c r="E419" s="141"/>
      <c r="F419" s="151"/>
      <c r="G419" s="174"/>
      <c r="H419" s="174"/>
    </row>
    <row r="420" spans="2:8" s="2" customFormat="1" x14ac:dyDescent="0.2">
      <c r="B420" s="106"/>
      <c r="C420" s="192"/>
      <c r="D420" s="107"/>
      <c r="E420" s="141"/>
      <c r="F420" s="151"/>
      <c r="G420" s="174"/>
      <c r="H420" s="174"/>
    </row>
    <row r="421" spans="2:8" s="2" customFormat="1" x14ac:dyDescent="0.2">
      <c r="B421" s="106"/>
      <c r="C421" s="192"/>
      <c r="D421" s="107"/>
      <c r="E421" s="141"/>
      <c r="F421" s="151"/>
      <c r="G421" s="174"/>
      <c r="H421" s="174"/>
    </row>
    <row r="422" spans="2:8" s="2" customFormat="1" x14ac:dyDescent="0.2">
      <c r="B422" s="106"/>
      <c r="C422" s="192"/>
      <c r="D422" s="107"/>
      <c r="E422" s="141"/>
      <c r="F422" s="151"/>
      <c r="G422" s="174"/>
      <c r="H422" s="174"/>
    </row>
    <row r="423" spans="2:8" s="2" customFormat="1" x14ac:dyDescent="0.2">
      <c r="B423" s="106"/>
      <c r="C423" s="192"/>
      <c r="D423" s="107"/>
      <c r="E423" s="141"/>
      <c r="F423" s="151"/>
      <c r="G423" s="174"/>
      <c r="H423" s="174"/>
    </row>
    <row r="424" spans="2:8" s="2" customFormat="1" x14ac:dyDescent="0.2">
      <c r="B424" s="106"/>
      <c r="C424" s="192"/>
      <c r="D424" s="107"/>
      <c r="E424" s="141"/>
      <c r="F424" s="151"/>
      <c r="G424" s="174"/>
      <c r="H424" s="174"/>
    </row>
    <row r="425" spans="2:8" s="2" customFormat="1" x14ac:dyDescent="0.2">
      <c r="B425" s="106"/>
      <c r="C425" s="192"/>
      <c r="D425" s="107"/>
      <c r="E425" s="141"/>
      <c r="F425" s="151"/>
      <c r="G425" s="174"/>
      <c r="H425" s="174"/>
    </row>
    <row r="426" spans="2:8" s="2" customFormat="1" x14ac:dyDescent="0.2">
      <c r="B426" s="106"/>
      <c r="C426" s="192"/>
      <c r="D426" s="107"/>
      <c r="E426" s="141"/>
      <c r="F426" s="151"/>
      <c r="G426" s="174"/>
      <c r="H426" s="174"/>
    </row>
    <row r="427" spans="2:8" s="2" customFormat="1" x14ac:dyDescent="0.2">
      <c r="B427" s="106"/>
      <c r="C427" s="192"/>
      <c r="D427" s="107"/>
      <c r="E427" s="141"/>
      <c r="F427" s="151"/>
      <c r="G427" s="174"/>
      <c r="H427" s="174"/>
    </row>
    <row r="428" spans="2:8" s="2" customFormat="1" x14ac:dyDescent="0.2">
      <c r="B428" s="106"/>
      <c r="C428" s="192"/>
      <c r="D428" s="107"/>
      <c r="E428" s="141"/>
      <c r="F428" s="151"/>
      <c r="G428" s="174"/>
      <c r="H428" s="174"/>
    </row>
    <row r="429" spans="2:8" s="2" customFormat="1" x14ac:dyDescent="0.2">
      <c r="B429" s="106"/>
      <c r="C429" s="192"/>
      <c r="D429" s="107"/>
      <c r="E429" s="141"/>
      <c r="F429" s="151"/>
      <c r="G429" s="174"/>
      <c r="H429" s="174"/>
    </row>
    <row r="430" spans="2:8" s="2" customFormat="1" x14ac:dyDescent="0.2">
      <c r="B430" s="106"/>
      <c r="C430" s="192"/>
      <c r="D430" s="107"/>
      <c r="E430" s="141"/>
      <c r="F430" s="151"/>
      <c r="G430" s="174"/>
      <c r="H430" s="174"/>
    </row>
    <row r="431" spans="2:8" s="2" customFormat="1" x14ac:dyDescent="0.2">
      <c r="B431" s="106"/>
      <c r="C431" s="192"/>
      <c r="D431" s="107"/>
      <c r="E431" s="141"/>
      <c r="F431" s="151"/>
      <c r="G431" s="174"/>
      <c r="H431" s="174"/>
    </row>
    <row r="432" spans="2:8" s="2" customFormat="1" x14ac:dyDescent="0.2">
      <c r="B432" s="106"/>
      <c r="C432" s="192"/>
      <c r="D432" s="107"/>
      <c r="E432" s="141"/>
      <c r="F432" s="151"/>
      <c r="G432" s="174"/>
      <c r="H432" s="174"/>
    </row>
    <row r="433" spans="2:8" s="2" customFormat="1" x14ac:dyDescent="0.2">
      <c r="B433" s="106"/>
      <c r="C433" s="192"/>
      <c r="D433" s="107"/>
      <c r="E433" s="141"/>
      <c r="F433" s="151"/>
      <c r="G433" s="174"/>
      <c r="H433" s="174"/>
    </row>
    <row r="434" spans="2:8" s="2" customFormat="1" x14ac:dyDescent="0.2">
      <c r="B434" s="106"/>
      <c r="C434" s="192"/>
      <c r="D434" s="107"/>
      <c r="E434" s="141"/>
      <c r="F434" s="151"/>
      <c r="G434" s="174"/>
      <c r="H434" s="174"/>
    </row>
    <row r="435" spans="2:8" s="2" customFormat="1" x14ac:dyDescent="0.2">
      <c r="B435" s="106"/>
      <c r="C435" s="192"/>
      <c r="D435" s="107"/>
      <c r="E435" s="141"/>
      <c r="F435" s="151"/>
      <c r="G435" s="174"/>
      <c r="H435" s="174"/>
    </row>
    <row r="436" spans="2:8" s="2" customFormat="1" x14ac:dyDescent="0.2">
      <c r="B436" s="106"/>
      <c r="C436" s="192"/>
      <c r="D436" s="107"/>
      <c r="E436" s="141"/>
      <c r="F436" s="151"/>
      <c r="G436" s="174"/>
      <c r="H436" s="174"/>
    </row>
    <row r="437" spans="2:8" s="2" customFormat="1" x14ac:dyDescent="0.2">
      <c r="B437" s="106"/>
      <c r="C437" s="192"/>
      <c r="D437" s="107"/>
      <c r="E437" s="141"/>
      <c r="F437" s="151"/>
      <c r="G437" s="174"/>
      <c r="H437" s="174"/>
    </row>
    <row r="438" spans="2:8" s="2" customFormat="1" x14ac:dyDescent="0.2">
      <c r="B438" s="106"/>
      <c r="C438" s="192"/>
      <c r="D438" s="107"/>
      <c r="E438" s="141"/>
      <c r="F438" s="151"/>
      <c r="G438" s="174"/>
      <c r="H438" s="174"/>
    </row>
    <row r="439" spans="2:8" s="2" customFormat="1" x14ac:dyDescent="0.2">
      <c r="B439" s="106"/>
      <c r="C439" s="192"/>
      <c r="D439" s="107"/>
      <c r="E439" s="141"/>
      <c r="F439" s="151"/>
      <c r="G439" s="174"/>
      <c r="H439" s="174"/>
    </row>
    <row r="440" spans="2:8" s="2" customFormat="1" x14ac:dyDescent="0.2">
      <c r="B440" s="106"/>
      <c r="C440" s="192"/>
      <c r="D440" s="107"/>
      <c r="E440" s="141"/>
      <c r="F440" s="151"/>
      <c r="G440" s="174"/>
      <c r="H440" s="174"/>
    </row>
    <row r="441" spans="2:8" s="2" customFormat="1" x14ac:dyDescent="0.2">
      <c r="B441" s="106"/>
      <c r="C441" s="192"/>
      <c r="D441" s="107"/>
      <c r="E441" s="141"/>
      <c r="F441" s="151"/>
      <c r="G441" s="174"/>
      <c r="H441" s="174"/>
    </row>
    <row r="442" spans="2:8" s="2" customFormat="1" x14ac:dyDescent="0.2">
      <c r="B442" s="106"/>
      <c r="C442" s="192"/>
      <c r="D442" s="107"/>
      <c r="E442" s="141"/>
      <c r="F442" s="151"/>
      <c r="G442" s="174"/>
      <c r="H442" s="174"/>
    </row>
    <row r="443" spans="2:8" s="2" customFormat="1" x14ac:dyDescent="0.2">
      <c r="B443" s="106"/>
      <c r="C443" s="192"/>
      <c r="D443" s="107"/>
      <c r="E443" s="141"/>
      <c r="F443" s="151"/>
      <c r="G443" s="174"/>
      <c r="H443" s="174"/>
    </row>
    <row r="444" spans="2:8" s="2" customFormat="1" x14ac:dyDescent="0.2">
      <c r="B444" s="106"/>
      <c r="C444" s="192"/>
      <c r="D444" s="107"/>
      <c r="E444" s="141"/>
      <c r="F444" s="151"/>
      <c r="G444" s="174"/>
      <c r="H444" s="174"/>
    </row>
    <row r="445" spans="2:8" s="2" customFormat="1" x14ac:dyDescent="0.2">
      <c r="B445" s="106"/>
      <c r="C445" s="192"/>
      <c r="D445" s="107"/>
      <c r="E445" s="141"/>
      <c r="F445" s="151"/>
      <c r="G445" s="174"/>
      <c r="H445" s="174"/>
    </row>
    <row r="446" spans="2:8" s="2" customFormat="1" x14ac:dyDescent="0.2">
      <c r="B446" s="106"/>
      <c r="C446" s="192"/>
      <c r="D446" s="107"/>
      <c r="E446" s="141"/>
      <c r="F446" s="151"/>
      <c r="G446" s="174"/>
      <c r="H446" s="174"/>
    </row>
    <row r="447" spans="2:8" s="2" customFormat="1" x14ac:dyDescent="0.2">
      <c r="B447" s="106"/>
      <c r="C447" s="192"/>
      <c r="D447" s="107"/>
      <c r="E447" s="141"/>
      <c r="F447" s="151"/>
      <c r="G447" s="174"/>
      <c r="H447" s="174"/>
    </row>
    <row r="448" spans="2:8" s="2" customFormat="1" x14ac:dyDescent="0.2">
      <c r="B448" s="106"/>
      <c r="C448" s="192"/>
      <c r="D448" s="107"/>
      <c r="E448" s="141"/>
      <c r="F448" s="151"/>
      <c r="G448" s="174"/>
      <c r="H448" s="174"/>
    </row>
    <row r="449" spans="2:8" s="2" customFormat="1" x14ac:dyDescent="0.2">
      <c r="B449" s="106"/>
      <c r="C449" s="192"/>
      <c r="D449" s="107"/>
      <c r="E449" s="141"/>
      <c r="F449" s="151"/>
      <c r="G449" s="174"/>
      <c r="H449" s="174"/>
    </row>
    <row r="450" spans="2:8" s="2" customFormat="1" x14ac:dyDescent="0.2">
      <c r="B450" s="106"/>
      <c r="C450" s="192"/>
      <c r="D450" s="107"/>
      <c r="E450" s="141"/>
      <c r="F450" s="151"/>
      <c r="G450" s="174"/>
      <c r="H450" s="174"/>
    </row>
    <row r="451" spans="2:8" s="2" customFormat="1" x14ac:dyDescent="0.2">
      <c r="B451" s="106"/>
      <c r="C451" s="192"/>
      <c r="D451" s="107"/>
      <c r="E451" s="141"/>
      <c r="F451" s="151"/>
      <c r="G451" s="174"/>
      <c r="H451" s="174"/>
    </row>
    <row r="452" spans="2:8" s="2" customFormat="1" x14ac:dyDescent="0.2">
      <c r="B452" s="106"/>
      <c r="C452" s="192"/>
      <c r="D452" s="107"/>
      <c r="E452" s="141"/>
      <c r="F452" s="151"/>
      <c r="G452" s="174"/>
      <c r="H452" s="174"/>
    </row>
    <row r="453" spans="2:8" s="2" customFormat="1" x14ac:dyDescent="0.2">
      <c r="B453" s="106"/>
      <c r="C453" s="192"/>
      <c r="D453" s="107"/>
      <c r="E453" s="141"/>
      <c r="F453" s="151"/>
      <c r="G453" s="174"/>
      <c r="H453" s="174"/>
    </row>
    <row r="454" spans="2:8" s="2" customFormat="1" x14ac:dyDescent="0.2">
      <c r="B454" s="106"/>
      <c r="C454" s="192"/>
      <c r="D454" s="107"/>
      <c r="E454" s="141"/>
      <c r="F454" s="151"/>
      <c r="G454" s="174"/>
      <c r="H454" s="174"/>
    </row>
    <row r="455" spans="2:8" s="2" customFormat="1" x14ac:dyDescent="0.2">
      <c r="B455" s="106"/>
      <c r="C455" s="192"/>
      <c r="D455" s="107"/>
      <c r="E455" s="141"/>
      <c r="F455" s="151"/>
      <c r="G455" s="174"/>
      <c r="H455" s="174"/>
    </row>
    <row r="456" spans="2:8" s="2" customFormat="1" x14ac:dyDescent="0.2">
      <c r="B456" s="106"/>
      <c r="C456" s="192"/>
      <c r="D456" s="107"/>
      <c r="E456" s="141"/>
      <c r="F456" s="151"/>
      <c r="G456" s="174"/>
      <c r="H456" s="174"/>
    </row>
    <row r="457" spans="2:8" s="2" customFormat="1" x14ac:dyDescent="0.2">
      <c r="B457" s="106"/>
      <c r="C457" s="192"/>
      <c r="D457" s="107"/>
      <c r="E457" s="141"/>
      <c r="F457" s="151"/>
      <c r="G457" s="174"/>
      <c r="H457" s="174"/>
    </row>
    <row r="458" spans="2:8" s="2" customFormat="1" x14ac:dyDescent="0.2">
      <c r="B458" s="106"/>
      <c r="C458" s="192"/>
      <c r="D458" s="107"/>
      <c r="E458" s="141"/>
      <c r="F458" s="151"/>
      <c r="G458" s="174"/>
      <c r="H458" s="174"/>
    </row>
    <row r="459" spans="2:8" s="2" customFormat="1" x14ac:dyDescent="0.2">
      <c r="B459" s="106"/>
      <c r="C459" s="192"/>
      <c r="D459" s="107"/>
      <c r="E459" s="141"/>
      <c r="F459" s="151"/>
      <c r="G459" s="174"/>
      <c r="H459" s="174"/>
    </row>
    <row r="460" spans="2:8" s="2" customFormat="1" x14ac:dyDescent="0.2">
      <c r="B460" s="106"/>
      <c r="C460" s="192"/>
      <c r="D460" s="107"/>
      <c r="E460" s="141"/>
      <c r="F460" s="151"/>
      <c r="G460" s="174"/>
      <c r="H460" s="174"/>
    </row>
    <row r="461" spans="2:8" s="2" customFormat="1" x14ac:dyDescent="0.2">
      <c r="B461" s="106"/>
      <c r="C461" s="192"/>
      <c r="D461" s="107"/>
      <c r="E461" s="141"/>
      <c r="F461" s="151"/>
      <c r="G461" s="174"/>
      <c r="H461" s="174"/>
    </row>
    <row r="462" spans="2:8" s="2" customFormat="1" x14ac:dyDescent="0.2">
      <c r="B462" s="106"/>
      <c r="C462" s="192"/>
      <c r="D462" s="107"/>
      <c r="E462" s="141"/>
      <c r="F462" s="151"/>
      <c r="G462" s="174"/>
      <c r="H462" s="174"/>
    </row>
    <row r="463" spans="2:8" s="2" customFormat="1" x14ac:dyDescent="0.2">
      <c r="B463" s="106"/>
      <c r="C463" s="192"/>
      <c r="D463" s="107"/>
      <c r="E463" s="141"/>
      <c r="F463" s="151"/>
      <c r="G463" s="174"/>
      <c r="H463" s="174"/>
    </row>
    <row r="464" spans="2:8" s="2" customFormat="1" x14ac:dyDescent="0.2">
      <c r="B464" s="106"/>
      <c r="C464" s="192"/>
      <c r="D464" s="107"/>
      <c r="E464" s="141"/>
      <c r="F464" s="151"/>
      <c r="G464" s="174"/>
      <c r="H464" s="174"/>
    </row>
    <row r="465" spans="2:8" s="2" customFormat="1" x14ac:dyDescent="0.2">
      <c r="B465" s="106"/>
      <c r="C465" s="192"/>
      <c r="D465" s="107"/>
      <c r="E465" s="141"/>
      <c r="F465" s="151"/>
      <c r="G465" s="174"/>
      <c r="H465" s="174"/>
    </row>
    <row r="466" spans="2:8" s="2" customFormat="1" x14ac:dyDescent="0.2">
      <c r="B466" s="106"/>
      <c r="C466" s="192"/>
      <c r="D466" s="107"/>
      <c r="E466" s="141"/>
      <c r="F466" s="151"/>
      <c r="G466" s="174"/>
      <c r="H466" s="174"/>
    </row>
    <row r="467" spans="2:8" s="2" customFormat="1" x14ac:dyDescent="0.2">
      <c r="B467" s="106"/>
      <c r="C467" s="192"/>
      <c r="D467" s="107"/>
      <c r="E467" s="141"/>
      <c r="F467" s="151"/>
      <c r="G467" s="174"/>
      <c r="H467" s="174"/>
    </row>
    <row r="468" spans="2:8" s="2" customFormat="1" x14ac:dyDescent="0.2">
      <c r="B468" s="106"/>
      <c r="C468" s="192"/>
      <c r="D468" s="107"/>
      <c r="E468" s="141"/>
      <c r="F468" s="151"/>
      <c r="G468" s="174"/>
      <c r="H468" s="174"/>
    </row>
    <row r="469" spans="2:8" s="2" customFormat="1" x14ac:dyDescent="0.2">
      <c r="B469" s="106"/>
      <c r="C469" s="192"/>
      <c r="D469" s="107"/>
      <c r="E469" s="141"/>
      <c r="F469" s="151"/>
      <c r="G469" s="174"/>
      <c r="H469" s="174"/>
    </row>
    <row r="470" spans="2:8" s="2" customFormat="1" x14ac:dyDescent="0.2">
      <c r="B470" s="106"/>
      <c r="C470" s="192"/>
      <c r="D470" s="107"/>
      <c r="E470" s="141"/>
      <c r="F470" s="151"/>
      <c r="G470" s="174"/>
      <c r="H470" s="174"/>
    </row>
    <row r="471" spans="2:8" s="2" customFormat="1" x14ac:dyDescent="0.2">
      <c r="B471" s="106"/>
      <c r="C471" s="192"/>
      <c r="D471" s="107"/>
      <c r="E471" s="141"/>
      <c r="F471" s="151"/>
      <c r="G471" s="174"/>
      <c r="H471" s="174"/>
    </row>
    <row r="472" spans="2:8" s="2" customFormat="1" x14ac:dyDescent="0.2">
      <c r="B472" s="106"/>
      <c r="C472" s="192"/>
      <c r="D472" s="107"/>
      <c r="E472" s="141"/>
      <c r="F472" s="151"/>
      <c r="G472" s="174"/>
      <c r="H472" s="174"/>
    </row>
    <row r="473" spans="2:8" s="2" customFormat="1" x14ac:dyDescent="0.2">
      <c r="B473" s="106"/>
      <c r="C473" s="192"/>
      <c r="D473" s="107"/>
      <c r="E473" s="141"/>
      <c r="F473" s="151"/>
      <c r="G473" s="174"/>
      <c r="H473" s="174"/>
    </row>
    <row r="474" spans="2:8" s="2" customFormat="1" x14ac:dyDescent="0.2">
      <c r="B474" s="106"/>
      <c r="C474" s="192"/>
      <c r="D474" s="107"/>
      <c r="E474" s="141"/>
      <c r="F474" s="151"/>
      <c r="G474" s="174"/>
      <c r="H474" s="174"/>
    </row>
    <row r="475" spans="2:8" s="2" customFormat="1" x14ac:dyDescent="0.2">
      <c r="B475" s="106"/>
      <c r="C475" s="192"/>
      <c r="D475" s="107"/>
      <c r="E475" s="141"/>
      <c r="F475" s="151"/>
      <c r="G475" s="174"/>
      <c r="H475" s="174"/>
    </row>
    <row r="476" spans="2:8" s="2" customFormat="1" x14ac:dyDescent="0.2">
      <c r="B476" s="106"/>
      <c r="C476" s="192"/>
      <c r="D476" s="107"/>
      <c r="E476" s="141"/>
      <c r="F476" s="151"/>
      <c r="G476" s="174"/>
      <c r="H476" s="174"/>
    </row>
    <row r="477" spans="2:8" s="2" customFormat="1" x14ac:dyDescent="0.2">
      <c r="B477" s="106"/>
      <c r="C477" s="192"/>
      <c r="D477" s="107"/>
      <c r="E477" s="141"/>
      <c r="F477" s="151"/>
      <c r="G477" s="174"/>
      <c r="H477" s="174"/>
    </row>
    <row r="478" spans="2:8" s="2" customFormat="1" x14ac:dyDescent="0.2">
      <c r="B478" s="106"/>
      <c r="C478" s="192"/>
      <c r="D478" s="107"/>
      <c r="E478" s="141"/>
      <c r="F478" s="151"/>
      <c r="G478" s="174"/>
      <c r="H478" s="174"/>
    </row>
    <row r="479" spans="2:8" s="2" customFormat="1" x14ac:dyDescent="0.2">
      <c r="B479" s="106"/>
      <c r="C479" s="192"/>
      <c r="D479" s="107"/>
      <c r="E479" s="141"/>
      <c r="F479" s="151"/>
      <c r="G479" s="174"/>
      <c r="H479" s="174"/>
    </row>
    <row r="480" spans="2:8" s="2" customFormat="1" x14ac:dyDescent="0.2">
      <c r="B480" s="106"/>
      <c r="C480" s="192"/>
      <c r="D480" s="107"/>
      <c r="E480" s="141"/>
      <c r="F480" s="151"/>
      <c r="G480" s="174"/>
      <c r="H480" s="174"/>
    </row>
    <row r="481" spans="2:8" s="2" customFormat="1" x14ac:dyDescent="0.2">
      <c r="B481" s="106"/>
      <c r="C481" s="192"/>
      <c r="D481" s="107"/>
      <c r="E481" s="141"/>
      <c r="F481" s="151"/>
      <c r="G481" s="174"/>
      <c r="H481" s="174"/>
    </row>
    <row r="482" spans="2:8" s="2" customFormat="1" x14ac:dyDescent="0.2">
      <c r="B482" s="106"/>
      <c r="C482" s="192"/>
      <c r="D482" s="107"/>
      <c r="E482" s="141"/>
      <c r="F482" s="151"/>
      <c r="G482" s="174"/>
      <c r="H482" s="174"/>
    </row>
    <row r="483" spans="2:8" s="2" customFormat="1" x14ac:dyDescent="0.2">
      <c r="B483" s="106"/>
      <c r="C483" s="192"/>
      <c r="D483" s="107"/>
      <c r="E483" s="141"/>
      <c r="F483" s="151"/>
      <c r="G483" s="174"/>
      <c r="H483" s="174"/>
    </row>
    <row r="484" spans="2:8" s="2" customFormat="1" x14ac:dyDescent="0.2">
      <c r="B484" s="106"/>
      <c r="C484" s="192"/>
      <c r="D484" s="107"/>
      <c r="E484" s="141"/>
      <c r="F484" s="151"/>
      <c r="G484" s="174"/>
      <c r="H484" s="174"/>
    </row>
    <row r="485" spans="2:8" s="2" customFormat="1" x14ac:dyDescent="0.2">
      <c r="B485" s="106"/>
      <c r="C485" s="192"/>
      <c r="D485" s="107"/>
      <c r="E485" s="141"/>
      <c r="F485" s="151"/>
      <c r="G485" s="174"/>
      <c r="H485" s="174"/>
    </row>
    <row r="486" spans="2:8" s="2" customFormat="1" x14ac:dyDescent="0.2">
      <c r="B486" s="106"/>
      <c r="C486" s="192"/>
      <c r="D486" s="107"/>
      <c r="E486" s="141"/>
      <c r="F486" s="151"/>
      <c r="G486" s="174"/>
      <c r="H486" s="174"/>
    </row>
    <row r="487" spans="2:8" s="2" customFormat="1" x14ac:dyDescent="0.2">
      <c r="B487" s="106"/>
      <c r="C487" s="192"/>
      <c r="D487" s="107"/>
      <c r="E487" s="141"/>
      <c r="F487" s="151"/>
      <c r="G487" s="174"/>
      <c r="H487" s="174"/>
    </row>
    <row r="488" spans="2:8" s="2" customFormat="1" x14ac:dyDescent="0.2">
      <c r="B488" s="106"/>
      <c r="C488" s="192"/>
      <c r="D488" s="107"/>
      <c r="E488" s="141"/>
      <c r="F488" s="151"/>
      <c r="G488" s="174"/>
      <c r="H488" s="174"/>
    </row>
    <row r="489" spans="2:8" s="2" customFormat="1" x14ac:dyDescent="0.2">
      <c r="B489" s="106"/>
      <c r="C489" s="192"/>
      <c r="D489" s="107"/>
      <c r="E489" s="141"/>
      <c r="F489" s="151"/>
      <c r="G489" s="174"/>
      <c r="H489" s="174"/>
    </row>
    <row r="490" spans="2:8" s="2" customFormat="1" x14ac:dyDescent="0.2">
      <c r="B490" s="106"/>
      <c r="C490" s="192"/>
      <c r="D490" s="107"/>
      <c r="E490" s="141"/>
      <c r="F490" s="151"/>
      <c r="G490" s="174"/>
      <c r="H490" s="174"/>
    </row>
    <row r="491" spans="2:8" s="2" customFormat="1" x14ac:dyDescent="0.2">
      <c r="B491" s="106"/>
      <c r="C491" s="192"/>
      <c r="D491" s="107"/>
      <c r="E491" s="141"/>
      <c r="F491" s="151"/>
      <c r="G491" s="174"/>
      <c r="H491" s="174"/>
    </row>
    <row r="492" spans="2:8" s="2" customFormat="1" x14ac:dyDescent="0.2">
      <c r="B492" s="106"/>
      <c r="C492" s="192"/>
      <c r="D492" s="107"/>
      <c r="E492" s="141"/>
      <c r="F492" s="151"/>
      <c r="G492" s="174"/>
      <c r="H492" s="174"/>
    </row>
    <row r="493" spans="2:8" s="2" customFormat="1" x14ac:dyDescent="0.2">
      <c r="B493" s="106"/>
      <c r="C493" s="192"/>
      <c r="D493" s="107"/>
      <c r="E493" s="141"/>
      <c r="F493" s="151"/>
      <c r="G493" s="174"/>
      <c r="H493" s="174"/>
    </row>
    <row r="494" spans="2:8" s="2" customFormat="1" x14ac:dyDescent="0.2">
      <c r="B494" s="106"/>
      <c r="C494" s="192"/>
      <c r="D494" s="107"/>
      <c r="E494" s="141"/>
      <c r="F494" s="151"/>
      <c r="G494" s="174"/>
      <c r="H494" s="174"/>
    </row>
    <row r="495" spans="2:8" s="2" customFormat="1" x14ac:dyDescent="0.2">
      <c r="B495" s="106"/>
      <c r="C495" s="192"/>
      <c r="D495" s="107"/>
      <c r="E495" s="141"/>
      <c r="F495" s="151"/>
      <c r="G495" s="174"/>
      <c r="H495" s="174"/>
    </row>
    <row r="496" spans="2:8" s="2" customFormat="1" x14ac:dyDescent="0.2">
      <c r="B496" s="106"/>
      <c r="C496" s="192"/>
      <c r="D496" s="107"/>
      <c r="E496" s="141"/>
      <c r="F496" s="151"/>
      <c r="G496" s="174"/>
      <c r="H496" s="174"/>
    </row>
    <row r="497" spans="2:8" s="2" customFormat="1" x14ac:dyDescent="0.2">
      <c r="B497" s="106"/>
      <c r="C497" s="192"/>
      <c r="D497" s="107"/>
      <c r="E497" s="141"/>
      <c r="F497" s="151"/>
      <c r="G497" s="174"/>
      <c r="H497" s="174"/>
    </row>
    <row r="498" spans="2:8" s="2" customFormat="1" x14ac:dyDescent="0.2">
      <c r="B498" s="106"/>
      <c r="C498" s="192"/>
      <c r="D498" s="107"/>
      <c r="E498" s="141"/>
      <c r="F498" s="151"/>
      <c r="G498" s="174"/>
      <c r="H498" s="174"/>
    </row>
    <row r="499" spans="2:8" s="2" customFormat="1" x14ac:dyDescent="0.2">
      <c r="B499" s="106"/>
      <c r="C499" s="192"/>
      <c r="D499" s="107"/>
      <c r="E499" s="141"/>
      <c r="F499" s="151"/>
      <c r="G499" s="174"/>
      <c r="H499" s="174"/>
    </row>
    <row r="500" spans="2:8" s="2" customFormat="1" x14ac:dyDescent="0.2">
      <c r="B500" s="106"/>
      <c r="C500" s="192"/>
      <c r="D500" s="107"/>
      <c r="E500" s="141"/>
      <c r="F500" s="151"/>
      <c r="G500" s="174"/>
      <c r="H500" s="174"/>
    </row>
    <row r="501" spans="2:8" s="2" customFormat="1" x14ac:dyDescent="0.2">
      <c r="B501" s="106"/>
      <c r="C501" s="192"/>
      <c r="D501" s="107"/>
      <c r="E501" s="141"/>
      <c r="F501" s="151"/>
      <c r="G501" s="174"/>
      <c r="H501" s="174"/>
    </row>
    <row r="502" spans="2:8" s="2" customFormat="1" x14ac:dyDescent="0.2">
      <c r="B502" s="106"/>
      <c r="C502" s="192"/>
      <c r="D502" s="107"/>
      <c r="E502" s="141"/>
      <c r="F502" s="151"/>
      <c r="G502" s="174"/>
      <c r="H502" s="174"/>
    </row>
    <row r="503" spans="2:8" s="2" customFormat="1" x14ac:dyDescent="0.2">
      <c r="B503" s="106"/>
      <c r="C503" s="192"/>
      <c r="D503" s="107"/>
      <c r="E503" s="141"/>
      <c r="F503" s="151"/>
      <c r="G503" s="174"/>
      <c r="H503" s="174"/>
    </row>
    <row r="504" spans="2:8" s="2" customFormat="1" x14ac:dyDescent="0.2">
      <c r="B504" s="106"/>
      <c r="C504" s="192"/>
      <c r="D504" s="107"/>
      <c r="E504" s="141"/>
      <c r="F504" s="151"/>
      <c r="G504" s="174"/>
      <c r="H504" s="174"/>
    </row>
    <row r="505" spans="2:8" s="2" customFormat="1" x14ac:dyDescent="0.2">
      <c r="B505" s="106"/>
      <c r="C505" s="192"/>
      <c r="D505" s="107"/>
      <c r="E505" s="141"/>
      <c r="F505" s="151"/>
      <c r="G505" s="174"/>
      <c r="H505" s="174"/>
    </row>
    <row r="506" spans="2:8" s="2" customFormat="1" x14ac:dyDescent="0.2">
      <c r="B506" s="106"/>
      <c r="C506" s="192"/>
      <c r="D506" s="107"/>
      <c r="E506" s="141"/>
      <c r="F506" s="151"/>
      <c r="G506" s="174"/>
      <c r="H506" s="174"/>
    </row>
    <row r="507" spans="2:8" s="2" customFormat="1" x14ac:dyDescent="0.2">
      <c r="B507" s="106"/>
      <c r="C507" s="192"/>
      <c r="D507" s="107"/>
      <c r="E507" s="141"/>
      <c r="F507" s="151"/>
      <c r="G507" s="174"/>
      <c r="H507" s="174"/>
    </row>
    <row r="508" spans="2:8" s="2" customFormat="1" x14ac:dyDescent="0.2">
      <c r="B508" s="106"/>
      <c r="C508" s="192"/>
      <c r="D508" s="107"/>
      <c r="E508" s="141"/>
      <c r="F508" s="151"/>
      <c r="G508" s="174"/>
      <c r="H508" s="174"/>
    </row>
    <row r="509" spans="2:8" s="2" customFormat="1" x14ac:dyDescent="0.2">
      <c r="B509" s="106"/>
      <c r="C509" s="192"/>
      <c r="D509" s="107"/>
      <c r="E509" s="141"/>
      <c r="F509" s="151"/>
      <c r="G509" s="174"/>
      <c r="H509" s="174"/>
    </row>
    <row r="510" spans="2:8" s="2" customFormat="1" x14ac:dyDescent="0.2">
      <c r="B510" s="106"/>
      <c r="C510" s="192"/>
      <c r="D510" s="107"/>
      <c r="E510" s="141"/>
      <c r="F510" s="151"/>
      <c r="G510" s="174"/>
      <c r="H510" s="174"/>
    </row>
    <row r="511" spans="2:8" s="2" customFormat="1" x14ac:dyDescent="0.2">
      <c r="B511" s="106"/>
      <c r="C511" s="192"/>
      <c r="D511" s="107"/>
      <c r="E511" s="141"/>
      <c r="F511" s="151"/>
      <c r="G511" s="174"/>
      <c r="H511" s="174"/>
    </row>
    <row r="512" spans="2:8" s="2" customFormat="1" x14ac:dyDescent="0.2">
      <c r="B512" s="106"/>
      <c r="C512" s="192"/>
      <c r="D512" s="107"/>
      <c r="E512" s="141"/>
      <c r="F512" s="151"/>
      <c r="G512" s="174"/>
      <c r="H512" s="174"/>
    </row>
    <row r="513" spans="2:8" s="2" customFormat="1" x14ac:dyDescent="0.2">
      <c r="B513" s="106"/>
      <c r="C513" s="192"/>
      <c r="D513" s="107"/>
      <c r="E513" s="141"/>
      <c r="F513" s="151"/>
      <c r="G513" s="174"/>
      <c r="H513" s="174"/>
    </row>
    <row r="514" spans="2:8" s="2" customFormat="1" x14ac:dyDescent="0.2">
      <c r="B514" s="106"/>
      <c r="C514" s="192"/>
      <c r="D514" s="107"/>
      <c r="E514" s="141"/>
      <c r="F514" s="151"/>
      <c r="G514" s="174"/>
      <c r="H514" s="174"/>
    </row>
    <row r="515" spans="2:8" s="2" customFormat="1" x14ac:dyDescent="0.2">
      <c r="B515" s="106"/>
      <c r="C515" s="192"/>
      <c r="D515" s="107"/>
      <c r="E515" s="141"/>
      <c r="F515" s="151"/>
      <c r="G515" s="174"/>
      <c r="H515" s="174"/>
    </row>
    <row r="516" spans="2:8" s="2" customFormat="1" x14ac:dyDescent="0.2">
      <c r="B516" s="106"/>
      <c r="C516" s="192"/>
      <c r="D516" s="107"/>
      <c r="E516" s="141"/>
      <c r="F516" s="151"/>
      <c r="G516" s="174"/>
      <c r="H516" s="174"/>
    </row>
    <row r="517" spans="2:8" s="2" customFormat="1" x14ac:dyDescent="0.2">
      <c r="B517" s="106"/>
      <c r="C517" s="192"/>
      <c r="D517" s="107"/>
      <c r="E517" s="141"/>
      <c r="F517" s="151"/>
      <c r="G517" s="174"/>
      <c r="H517" s="174"/>
    </row>
    <row r="518" spans="2:8" s="2" customFormat="1" x14ac:dyDescent="0.2">
      <c r="B518" s="106"/>
      <c r="C518" s="192"/>
      <c r="D518" s="107"/>
      <c r="E518" s="141"/>
      <c r="F518" s="151"/>
      <c r="G518" s="174"/>
      <c r="H518" s="174"/>
    </row>
    <row r="519" spans="2:8" s="2" customFormat="1" x14ac:dyDescent="0.2">
      <c r="B519" s="106"/>
      <c r="C519" s="192"/>
      <c r="D519" s="107"/>
      <c r="E519" s="141"/>
      <c r="F519" s="151"/>
      <c r="G519" s="174"/>
      <c r="H519" s="174"/>
    </row>
    <row r="520" spans="2:8" s="2" customFormat="1" x14ac:dyDescent="0.2">
      <c r="B520" s="106"/>
      <c r="C520" s="192"/>
      <c r="D520" s="107"/>
      <c r="E520" s="141"/>
      <c r="F520" s="151"/>
      <c r="G520" s="174"/>
      <c r="H520" s="174"/>
    </row>
    <row r="521" spans="2:8" s="2" customFormat="1" x14ac:dyDescent="0.2">
      <c r="B521" s="106"/>
      <c r="C521" s="192"/>
      <c r="D521" s="107"/>
      <c r="E521" s="141"/>
      <c r="F521" s="151"/>
      <c r="G521" s="174"/>
      <c r="H521" s="174"/>
    </row>
    <row r="522" spans="2:8" s="2" customFormat="1" x14ac:dyDescent="0.2">
      <c r="B522" s="106"/>
      <c r="C522" s="192"/>
      <c r="D522" s="107"/>
      <c r="E522" s="141"/>
      <c r="F522" s="151"/>
      <c r="G522" s="174"/>
      <c r="H522" s="174"/>
    </row>
    <row r="523" spans="2:8" s="2" customFormat="1" x14ac:dyDescent="0.2">
      <c r="B523" s="106"/>
      <c r="C523" s="192"/>
      <c r="D523" s="107"/>
      <c r="E523" s="141"/>
      <c r="F523" s="151"/>
      <c r="G523" s="174"/>
      <c r="H523" s="174"/>
    </row>
    <row r="524" spans="2:8" s="2" customFormat="1" x14ac:dyDescent="0.2">
      <c r="B524" s="106"/>
      <c r="C524" s="192"/>
      <c r="D524" s="107"/>
      <c r="E524" s="141"/>
      <c r="F524" s="151"/>
      <c r="G524" s="174"/>
      <c r="H524" s="174"/>
    </row>
    <row r="525" spans="2:8" s="2" customFormat="1" x14ac:dyDescent="0.2">
      <c r="B525" s="106"/>
      <c r="C525" s="192"/>
      <c r="D525" s="107"/>
      <c r="E525" s="141"/>
      <c r="F525" s="151"/>
      <c r="G525" s="174"/>
      <c r="H525" s="174"/>
    </row>
    <row r="526" spans="2:8" s="2" customFormat="1" x14ac:dyDescent="0.2">
      <c r="B526" s="106"/>
      <c r="C526" s="192"/>
      <c r="D526" s="107"/>
      <c r="E526" s="141"/>
      <c r="F526" s="151"/>
      <c r="G526" s="174"/>
      <c r="H526" s="174"/>
    </row>
    <row r="527" spans="2:8" s="2" customFormat="1" x14ac:dyDescent="0.2">
      <c r="B527" s="106"/>
      <c r="C527" s="192"/>
      <c r="D527" s="107"/>
      <c r="E527" s="141"/>
      <c r="F527" s="151"/>
      <c r="G527" s="174"/>
      <c r="H527" s="174"/>
    </row>
    <row r="528" spans="2:8" s="2" customFormat="1" x14ac:dyDescent="0.2">
      <c r="B528" s="106"/>
      <c r="C528" s="192"/>
      <c r="D528" s="107"/>
      <c r="E528" s="141"/>
      <c r="F528" s="151"/>
      <c r="G528" s="174"/>
      <c r="H528" s="174"/>
    </row>
    <row r="529" spans="2:8" s="2" customFormat="1" x14ac:dyDescent="0.2">
      <c r="B529" s="106"/>
      <c r="C529" s="192"/>
      <c r="D529" s="107"/>
      <c r="E529" s="141"/>
      <c r="F529" s="151"/>
      <c r="G529" s="174"/>
      <c r="H529" s="174"/>
    </row>
    <row r="530" spans="2:8" s="2" customFormat="1" x14ac:dyDescent="0.2">
      <c r="B530" s="106"/>
      <c r="C530" s="192"/>
      <c r="D530" s="107"/>
      <c r="E530" s="141"/>
      <c r="F530" s="151"/>
      <c r="G530" s="174"/>
      <c r="H530" s="174"/>
    </row>
    <row r="531" spans="2:8" s="2" customFormat="1" x14ac:dyDescent="0.2">
      <c r="B531" s="106"/>
      <c r="C531" s="192"/>
      <c r="D531" s="107"/>
      <c r="E531" s="141"/>
      <c r="F531" s="151"/>
      <c r="G531" s="174"/>
      <c r="H531" s="174"/>
    </row>
    <row r="532" spans="2:8" s="2" customFormat="1" x14ac:dyDescent="0.2">
      <c r="B532" s="106"/>
      <c r="C532" s="192"/>
      <c r="D532" s="107"/>
      <c r="E532" s="141"/>
      <c r="F532" s="151"/>
      <c r="G532" s="174"/>
      <c r="H532" s="174"/>
    </row>
    <row r="533" spans="2:8" s="2" customFormat="1" x14ac:dyDescent="0.2">
      <c r="B533" s="106"/>
      <c r="C533" s="192"/>
      <c r="D533" s="107"/>
      <c r="E533" s="141"/>
      <c r="F533" s="151"/>
      <c r="G533" s="174"/>
      <c r="H533" s="174"/>
    </row>
    <row r="534" spans="2:8" s="2" customFormat="1" x14ac:dyDescent="0.2">
      <c r="B534" s="106"/>
      <c r="C534" s="192"/>
      <c r="D534" s="107"/>
      <c r="E534" s="141"/>
      <c r="F534" s="151"/>
      <c r="G534" s="174"/>
      <c r="H534" s="174"/>
    </row>
    <row r="535" spans="2:8" s="2" customFormat="1" x14ac:dyDescent="0.2">
      <c r="B535" s="106"/>
      <c r="C535" s="192"/>
      <c r="D535" s="107"/>
      <c r="E535" s="141"/>
      <c r="F535" s="151"/>
      <c r="G535" s="174"/>
      <c r="H535" s="174"/>
    </row>
    <row r="536" spans="2:8" s="2" customFormat="1" x14ac:dyDescent="0.2">
      <c r="B536" s="106"/>
      <c r="C536" s="192"/>
      <c r="D536" s="107"/>
      <c r="E536" s="141"/>
      <c r="F536" s="151"/>
      <c r="G536" s="174"/>
      <c r="H536" s="174"/>
    </row>
    <row r="537" spans="2:8" s="2" customFormat="1" x14ac:dyDescent="0.2">
      <c r="B537" s="106"/>
      <c r="C537" s="192"/>
      <c r="D537" s="107"/>
      <c r="E537" s="141"/>
      <c r="F537" s="151"/>
      <c r="G537" s="174"/>
      <c r="H537" s="174"/>
    </row>
    <row r="538" spans="2:8" s="2" customFormat="1" x14ac:dyDescent="0.2">
      <c r="B538" s="106"/>
      <c r="C538" s="192"/>
      <c r="D538" s="107"/>
      <c r="E538" s="141"/>
      <c r="F538" s="151"/>
      <c r="G538" s="174"/>
      <c r="H538" s="174"/>
    </row>
    <row r="539" spans="2:8" s="2" customFormat="1" x14ac:dyDescent="0.2">
      <c r="B539" s="106"/>
      <c r="C539" s="192"/>
      <c r="D539" s="107"/>
      <c r="E539" s="141"/>
      <c r="F539" s="151"/>
      <c r="G539" s="174"/>
      <c r="H539" s="174"/>
    </row>
    <row r="540" spans="2:8" s="2" customFormat="1" x14ac:dyDescent="0.2">
      <c r="B540" s="106"/>
      <c r="C540" s="192"/>
      <c r="D540" s="107"/>
      <c r="E540" s="141"/>
      <c r="F540" s="151"/>
      <c r="G540" s="174"/>
      <c r="H540" s="174"/>
    </row>
    <row r="541" spans="2:8" s="2" customFormat="1" x14ac:dyDescent="0.2">
      <c r="B541" s="106"/>
      <c r="C541" s="192"/>
      <c r="D541" s="107"/>
      <c r="E541" s="141"/>
      <c r="F541" s="151"/>
      <c r="G541" s="174"/>
      <c r="H541" s="174"/>
    </row>
    <row r="542" spans="2:8" s="2" customFormat="1" x14ac:dyDescent="0.2">
      <c r="B542" s="106"/>
      <c r="C542" s="192"/>
      <c r="D542" s="107"/>
      <c r="E542" s="141"/>
      <c r="F542" s="151"/>
      <c r="G542" s="174"/>
      <c r="H542" s="174"/>
    </row>
    <row r="543" spans="2:8" s="2" customFormat="1" x14ac:dyDescent="0.2">
      <c r="B543" s="106"/>
      <c r="C543" s="192"/>
      <c r="D543" s="107"/>
      <c r="E543" s="141"/>
      <c r="F543" s="151"/>
      <c r="G543" s="174"/>
      <c r="H543" s="174"/>
    </row>
    <row r="544" spans="2:8" s="2" customFormat="1" x14ac:dyDescent="0.2">
      <c r="B544" s="106"/>
      <c r="C544" s="192"/>
      <c r="D544" s="107"/>
      <c r="E544" s="141"/>
      <c r="F544" s="151"/>
      <c r="G544" s="174"/>
      <c r="H544" s="174"/>
    </row>
    <row r="545" spans="2:8" s="2" customFormat="1" x14ac:dyDescent="0.2">
      <c r="B545" s="106"/>
      <c r="C545" s="192"/>
      <c r="D545" s="107"/>
      <c r="E545" s="141"/>
      <c r="F545" s="151"/>
      <c r="G545" s="174"/>
      <c r="H545" s="174"/>
    </row>
    <row r="546" spans="2:8" s="2" customFormat="1" x14ac:dyDescent="0.2">
      <c r="B546" s="106"/>
      <c r="C546" s="192"/>
      <c r="D546" s="107"/>
      <c r="E546" s="141"/>
      <c r="F546" s="151"/>
      <c r="G546" s="174"/>
      <c r="H546" s="174"/>
    </row>
    <row r="547" spans="2:8" s="2" customFormat="1" x14ac:dyDescent="0.2">
      <c r="B547" s="106"/>
      <c r="C547" s="192"/>
      <c r="D547" s="107"/>
      <c r="E547" s="141"/>
      <c r="F547" s="151"/>
      <c r="G547" s="174"/>
      <c r="H547" s="174"/>
    </row>
    <row r="548" spans="2:8" s="2" customFormat="1" x14ac:dyDescent="0.2">
      <c r="B548" s="106"/>
      <c r="C548" s="192"/>
      <c r="D548" s="107"/>
      <c r="E548" s="141"/>
      <c r="F548" s="151"/>
      <c r="G548" s="174"/>
      <c r="H548" s="174"/>
    </row>
    <row r="549" spans="2:8" s="2" customFormat="1" x14ac:dyDescent="0.2">
      <c r="B549" s="106"/>
      <c r="C549" s="192"/>
      <c r="D549" s="107"/>
      <c r="E549" s="141"/>
      <c r="F549" s="151"/>
      <c r="G549" s="174"/>
      <c r="H549" s="174"/>
    </row>
    <row r="550" spans="2:8" s="2" customFormat="1" x14ac:dyDescent="0.2">
      <c r="B550" s="106"/>
      <c r="C550" s="192"/>
      <c r="D550" s="107"/>
      <c r="E550" s="141"/>
      <c r="F550" s="151"/>
      <c r="G550" s="174"/>
      <c r="H550" s="174"/>
    </row>
    <row r="551" spans="2:8" s="2" customFormat="1" x14ac:dyDescent="0.2">
      <c r="B551" s="106"/>
      <c r="C551" s="192"/>
      <c r="D551" s="107"/>
      <c r="E551" s="141"/>
      <c r="F551" s="151"/>
      <c r="G551" s="174"/>
      <c r="H551" s="174"/>
    </row>
    <row r="552" spans="2:8" s="2" customFormat="1" x14ac:dyDescent="0.2">
      <c r="B552" s="106"/>
      <c r="C552" s="192"/>
      <c r="D552" s="107"/>
      <c r="E552" s="141"/>
      <c r="F552" s="151"/>
      <c r="G552" s="174"/>
      <c r="H552" s="174"/>
    </row>
    <row r="553" spans="2:8" s="2" customFormat="1" x14ac:dyDescent="0.2">
      <c r="B553" s="106"/>
      <c r="C553" s="192"/>
      <c r="D553" s="107"/>
      <c r="E553" s="141"/>
      <c r="F553" s="151"/>
      <c r="G553" s="174"/>
      <c r="H553" s="174"/>
    </row>
    <row r="554" spans="2:8" s="2" customFormat="1" x14ac:dyDescent="0.2">
      <c r="B554" s="106"/>
      <c r="C554" s="192"/>
      <c r="D554" s="107"/>
      <c r="E554" s="141"/>
      <c r="F554" s="151"/>
      <c r="G554" s="174"/>
      <c r="H554" s="174"/>
    </row>
    <row r="555" spans="2:8" s="2" customFormat="1" x14ac:dyDescent="0.2">
      <c r="B555" s="106"/>
      <c r="C555" s="192"/>
      <c r="D555" s="107"/>
      <c r="E555" s="141"/>
      <c r="F555" s="151"/>
      <c r="G555" s="174"/>
      <c r="H555" s="174"/>
    </row>
    <row r="556" spans="2:8" s="2" customFormat="1" x14ac:dyDescent="0.2">
      <c r="B556" s="106"/>
      <c r="C556" s="192"/>
      <c r="D556" s="107"/>
      <c r="E556" s="141"/>
      <c r="F556" s="151"/>
      <c r="G556" s="174"/>
      <c r="H556" s="174"/>
    </row>
    <row r="557" spans="2:8" s="2" customFormat="1" x14ac:dyDescent="0.2">
      <c r="B557" s="106"/>
      <c r="C557" s="192"/>
      <c r="D557" s="107"/>
      <c r="E557" s="141"/>
      <c r="F557" s="151"/>
      <c r="G557" s="174"/>
      <c r="H557" s="174"/>
    </row>
    <row r="558" spans="2:8" s="2" customFormat="1" x14ac:dyDescent="0.2">
      <c r="B558" s="106"/>
      <c r="C558" s="192"/>
      <c r="D558" s="107"/>
      <c r="E558" s="141"/>
      <c r="F558" s="151"/>
      <c r="G558" s="174"/>
      <c r="H558" s="174"/>
    </row>
    <row r="559" spans="2:8" s="2" customFormat="1" x14ac:dyDescent="0.2">
      <c r="B559" s="106"/>
      <c r="C559" s="192"/>
      <c r="D559" s="107"/>
      <c r="E559" s="141"/>
      <c r="F559" s="151"/>
      <c r="G559" s="174"/>
      <c r="H559" s="174"/>
    </row>
    <row r="560" spans="2:8" s="2" customFormat="1" x14ac:dyDescent="0.2">
      <c r="B560" s="106"/>
      <c r="C560" s="192"/>
      <c r="D560" s="107"/>
      <c r="E560" s="141"/>
      <c r="F560" s="151"/>
      <c r="G560" s="174"/>
      <c r="H560" s="174"/>
    </row>
    <row r="561" spans="2:8" s="2" customFormat="1" x14ac:dyDescent="0.2">
      <c r="B561" s="106"/>
      <c r="C561" s="192"/>
      <c r="D561" s="107"/>
      <c r="E561" s="141"/>
      <c r="F561" s="151"/>
      <c r="G561" s="174"/>
      <c r="H561" s="174"/>
    </row>
    <row r="562" spans="2:8" s="2" customFormat="1" x14ac:dyDescent="0.2">
      <c r="B562" s="106"/>
      <c r="C562" s="192"/>
      <c r="D562" s="107"/>
      <c r="E562" s="141"/>
      <c r="F562" s="151"/>
      <c r="G562" s="174"/>
      <c r="H562" s="174"/>
    </row>
    <row r="563" spans="2:8" s="2" customFormat="1" x14ac:dyDescent="0.2">
      <c r="B563" s="106"/>
      <c r="C563" s="192"/>
      <c r="D563" s="107"/>
      <c r="E563" s="141"/>
      <c r="F563" s="151"/>
      <c r="G563" s="174"/>
      <c r="H563" s="174"/>
    </row>
    <row r="564" spans="2:8" s="2" customFormat="1" x14ac:dyDescent="0.2">
      <c r="B564" s="106"/>
      <c r="C564" s="192"/>
      <c r="D564" s="107"/>
      <c r="E564" s="141"/>
      <c r="F564" s="151"/>
      <c r="G564" s="174"/>
      <c r="H564" s="174"/>
    </row>
    <row r="565" spans="2:8" s="2" customFormat="1" x14ac:dyDescent="0.2">
      <c r="B565" s="106"/>
      <c r="C565" s="192"/>
      <c r="D565" s="107"/>
      <c r="E565" s="141"/>
      <c r="F565" s="151"/>
      <c r="G565" s="174"/>
      <c r="H565" s="174"/>
    </row>
    <row r="566" spans="2:8" s="2" customFormat="1" x14ac:dyDescent="0.2">
      <c r="B566" s="106"/>
      <c r="C566" s="192"/>
      <c r="D566" s="107"/>
      <c r="E566" s="141"/>
      <c r="F566" s="151"/>
      <c r="G566" s="174"/>
      <c r="H566" s="174"/>
    </row>
    <row r="567" spans="2:8" s="2" customFormat="1" x14ac:dyDescent="0.2">
      <c r="B567" s="106"/>
      <c r="C567" s="192"/>
      <c r="D567" s="107"/>
      <c r="E567" s="141"/>
      <c r="F567" s="151"/>
      <c r="G567" s="174"/>
      <c r="H567" s="174"/>
    </row>
    <row r="568" spans="2:8" s="2" customFormat="1" x14ac:dyDescent="0.2">
      <c r="B568" s="106"/>
      <c r="C568" s="192"/>
      <c r="D568" s="107"/>
      <c r="E568" s="141"/>
      <c r="F568" s="151"/>
      <c r="G568" s="174"/>
      <c r="H568" s="174"/>
    </row>
    <row r="569" spans="2:8" s="2" customFormat="1" x14ac:dyDescent="0.2">
      <c r="B569" s="106"/>
      <c r="C569" s="192"/>
      <c r="D569" s="107"/>
      <c r="E569" s="141"/>
      <c r="F569" s="151"/>
      <c r="G569" s="174"/>
      <c r="H569" s="174"/>
    </row>
    <row r="570" spans="2:8" s="2" customFormat="1" x14ac:dyDescent="0.2">
      <c r="B570" s="106"/>
      <c r="C570" s="192"/>
      <c r="D570" s="107"/>
      <c r="E570" s="141"/>
      <c r="F570" s="151"/>
      <c r="G570" s="174"/>
      <c r="H570" s="174"/>
    </row>
    <row r="571" spans="2:8" s="2" customFormat="1" x14ac:dyDescent="0.2">
      <c r="B571" s="106"/>
      <c r="C571" s="192"/>
      <c r="D571" s="107"/>
      <c r="E571" s="141"/>
      <c r="F571" s="151"/>
      <c r="G571" s="174"/>
      <c r="H571" s="174"/>
    </row>
    <row r="572" spans="2:8" s="2" customFormat="1" x14ac:dyDescent="0.2">
      <c r="B572" s="106"/>
      <c r="C572" s="192"/>
      <c r="D572" s="107"/>
      <c r="E572" s="141"/>
      <c r="F572" s="151"/>
      <c r="G572" s="174"/>
      <c r="H572" s="174"/>
    </row>
    <row r="573" spans="2:8" s="2" customFormat="1" x14ac:dyDescent="0.2">
      <c r="B573" s="106"/>
      <c r="C573" s="192"/>
      <c r="D573" s="107"/>
      <c r="E573" s="141"/>
      <c r="F573" s="151"/>
      <c r="G573" s="174"/>
      <c r="H573" s="174"/>
    </row>
    <row r="574" spans="2:8" s="2" customFormat="1" x14ac:dyDescent="0.2">
      <c r="B574" s="106"/>
      <c r="C574" s="192"/>
      <c r="D574" s="107"/>
      <c r="E574" s="141"/>
      <c r="F574" s="151"/>
      <c r="G574" s="174"/>
      <c r="H574" s="174"/>
    </row>
    <row r="575" spans="2:8" s="2" customFormat="1" x14ac:dyDescent="0.2">
      <c r="B575" s="106"/>
      <c r="C575" s="192"/>
      <c r="D575" s="107"/>
      <c r="E575" s="141"/>
      <c r="F575" s="151"/>
      <c r="G575" s="174"/>
      <c r="H575" s="174"/>
    </row>
    <row r="576" spans="2:8" s="2" customFormat="1" x14ac:dyDescent="0.2">
      <c r="B576" s="106"/>
      <c r="C576" s="192"/>
      <c r="D576" s="107"/>
      <c r="E576" s="141"/>
      <c r="F576" s="151"/>
      <c r="G576" s="174"/>
      <c r="H576" s="174"/>
    </row>
    <row r="577" spans="2:8" s="2" customFormat="1" x14ac:dyDescent="0.2">
      <c r="B577" s="106"/>
      <c r="C577" s="192"/>
      <c r="D577" s="107"/>
      <c r="E577" s="141"/>
      <c r="F577" s="151"/>
      <c r="G577" s="174"/>
      <c r="H577" s="174"/>
    </row>
    <row r="578" spans="2:8" s="2" customFormat="1" x14ac:dyDescent="0.2">
      <c r="B578" s="106"/>
      <c r="C578" s="192"/>
      <c r="D578" s="107"/>
      <c r="E578" s="141"/>
      <c r="F578" s="151"/>
      <c r="G578" s="174"/>
      <c r="H578" s="174"/>
    </row>
    <row r="579" spans="2:8" s="2" customFormat="1" x14ac:dyDescent="0.2">
      <c r="B579" s="106"/>
      <c r="C579" s="192"/>
      <c r="D579" s="107"/>
      <c r="E579" s="141"/>
      <c r="F579" s="151"/>
      <c r="G579" s="174"/>
      <c r="H579" s="174"/>
    </row>
    <row r="580" spans="2:8" s="2" customFormat="1" x14ac:dyDescent="0.2">
      <c r="B580" s="106"/>
      <c r="C580" s="192"/>
      <c r="D580" s="107"/>
      <c r="E580" s="141"/>
      <c r="F580" s="151"/>
      <c r="G580" s="174"/>
      <c r="H580" s="174"/>
    </row>
    <row r="581" spans="2:8" s="2" customFormat="1" x14ac:dyDescent="0.2">
      <c r="B581" s="106"/>
      <c r="C581" s="192"/>
      <c r="D581" s="107"/>
      <c r="E581" s="141"/>
      <c r="F581" s="151"/>
      <c r="G581" s="174"/>
      <c r="H581" s="174"/>
    </row>
    <row r="582" spans="2:8" s="2" customFormat="1" x14ac:dyDescent="0.2">
      <c r="B582" s="106"/>
      <c r="C582" s="192"/>
      <c r="D582" s="107"/>
      <c r="E582" s="141"/>
      <c r="F582" s="151"/>
      <c r="G582" s="174"/>
      <c r="H582" s="174"/>
    </row>
    <row r="583" spans="2:8" s="2" customFormat="1" x14ac:dyDescent="0.2">
      <c r="B583" s="106"/>
      <c r="C583" s="192"/>
      <c r="D583" s="107"/>
      <c r="E583" s="141"/>
      <c r="F583" s="151"/>
      <c r="G583" s="174"/>
      <c r="H583" s="174"/>
    </row>
    <row r="584" spans="2:8" s="2" customFormat="1" x14ac:dyDescent="0.2">
      <c r="B584" s="106"/>
      <c r="C584" s="192"/>
      <c r="D584" s="107"/>
      <c r="E584" s="141"/>
      <c r="F584" s="151"/>
      <c r="G584" s="174"/>
      <c r="H584" s="174"/>
    </row>
    <row r="585" spans="2:8" s="2" customFormat="1" x14ac:dyDescent="0.2">
      <c r="B585" s="106"/>
      <c r="C585" s="192"/>
      <c r="D585" s="107"/>
      <c r="E585" s="141"/>
      <c r="F585" s="151"/>
      <c r="G585" s="174"/>
      <c r="H585" s="174"/>
    </row>
    <row r="586" spans="2:8" s="2" customFormat="1" x14ac:dyDescent="0.2">
      <c r="B586" s="106"/>
      <c r="C586" s="192"/>
      <c r="D586" s="107"/>
      <c r="E586" s="141"/>
      <c r="F586" s="151"/>
      <c r="G586" s="174"/>
      <c r="H586" s="174"/>
    </row>
    <row r="587" spans="2:8" s="2" customFormat="1" x14ac:dyDescent="0.2">
      <c r="B587" s="106"/>
      <c r="C587" s="192"/>
      <c r="D587" s="107"/>
      <c r="E587" s="141"/>
      <c r="F587" s="151"/>
      <c r="G587" s="174"/>
      <c r="H587" s="174"/>
    </row>
    <row r="588" spans="2:8" s="2" customFormat="1" x14ac:dyDescent="0.2">
      <c r="B588" s="106"/>
      <c r="C588" s="192"/>
      <c r="D588" s="107"/>
      <c r="E588" s="141"/>
      <c r="F588" s="151"/>
      <c r="G588" s="174"/>
      <c r="H588" s="174"/>
    </row>
    <row r="589" spans="2:8" s="2" customFormat="1" x14ac:dyDescent="0.2">
      <c r="B589" s="106"/>
      <c r="C589" s="192"/>
      <c r="D589" s="107"/>
      <c r="E589" s="141"/>
      <c r="F589" s="151"/>
      <c r="G589" s="174"/>
      <c r="H589" s="174"/>
    </row>
    <row r="590" spans="2:8" s="2" customFormat="1" x14ac:dyDescent="0.2">
      <c r="B590" s="106"/>
      <c r="C590" s="192"/>
      <c r="D590" s="107"/>
      <c r="E590" s="141"/>
      <c r="F590" s="151"/>
      <c r="G590" s="174"/>
      <c r="H590" s="174"/>
    </row>
    <row r="591" spans="2:8" s="2" customFormat="1" x14ac:dyDescent="0.2">
      <c r="B591" s="106"/>
      <c r="C591" s="192"/>
      <c r="D591" s="107"/>
      <c r="E591" s="141"/>
      <c r="F591" s="151"/>
      <c r="G591" s="174"/>
      <c r="H591" s="174"/>
    </row>
    <row r="592" spans="2:8" s="2" customFormat="1" x14ac:dyDescent="0.2">
      <c r="B592" s="106"/>
      <c r="C592" s="192"/>
      <c r="D592" s="107"/>
      <c r="E592" s="141"/>
      <c r="F592" s="151"/>
      <c r="G592" s="174"/>
      <c r="H592" s="174"/>
    </row>
    <row r="593" spans="2:8" s="2" customFormat="1" x14ac:dyDescent="0.2">
      <c r="B593" s="106"/>
      <c r="C593" s="192"/>
      <c r="D593" s="107"/>
      <c r="E593" s="141"/>
      <c r="F593" s="151"/>
      <c r="G593" s="174"/>
      <c r="H593" s="174"/>
    </row>
    <row r="594" spans="2:8" s="2" customFormat="1" x14ac:dyDescent="0.2">
      <c r="B594" s="106"/>
      <c r="C594" s="192"/>
      <c r="D594" s="107"/>
      <c r="E594" s="141"/>
      <c r="F594" s="151"/>
      <c r="G594" s="174"/>
      <c r="H594" s="174"/>
    </row>
    <row r="595" spans="2:8" s="2" customFormat="1" x14ac:dyDescent="0.2">
      <c r="B595" s="106"/>
      <c r="C595" s="192"/>
      <c r="D595" s="107"/>
      <c r="E595" s="141"/>
      <c r="F595" s="151"/>
      <c r="G595" s="174"/>
      <c r="H595" s="174"/>
    </row>
    <row r="596" spans="2:8" s="2" customFormat="1" x14ac:dyDescent="0.2">
      <c r="B596" s="106"/>
      <c r="C596" s="192"/>
      <c r="D596" s="107"/>
      <c r="E596" s="141"/>
      <c r="F596" s="151"/>
      <c r="G596" s="174"/>
      <c r="H596" s="174"/>
    </row>
    <row r="597" spans="2:8" s="2" customFormat="1" x14ac:dyDescent="0.2">
      <c r="B597" s="106"/>
      <c r="C597" s="192"/>
      <c r="D597" s="107"/>
      <c r="E597" s="141"/>
      <c r="F597" s="151"/>
      <c r="G597" s="174"/>
      <c r="H597" s="174"/>
    </row>
    <row r="598" spans="2:8" s="2" customFormat="1" x14ac:dyDescent="0.2">
      <c r="B598" s="106"/>
      <c r="C598" s="192"/>
      <c r="D598" s="107"/>
      <c r="E598" s="141"/>
      <c r="F598" s="151"/>
      <c r="G598" s="174"/>
      <c r="H598" s="174"/>
    </row>
    <row r="599" spans="2:8" s="2" customFormat="1" x14ac:dyDescent="0.2">
      <c r="B599" s="106"/>
      <c r="C599" s="192"/>
      <c r="D599" s="107"/>
      <c r="E599" s="141"/>
      <c r="F599" s="151"/>
      <c r="G599" s="174"/>
      <c r="H599" s="174"/>
    </row>
    <row r="600" spans="2:8" s="2" customFormat="1" x14ac:dyDescent="0.2">
      <c r="B600" s="106"/>
      <c r="C600" s="192"/>
      <c r="D600" s="107"/>
      <c r="E600" s="141"/>
      <c r="F600" s="151"/>
      <c r="G600" s="174"/>
      <c r="H600" s="174"/>
    </row>
    <row r="601" spans="2:8" s="2" customFormat="1" x14ac:dyDescent="0.2">
      <c r="B601" s="106"/>
      <c r="C601" s="192"/>
      <c r="D601" s="107"/>
      <c r="E601" s="141"/>
      <c r="F601" s="151"/>
      <c r="G601" s="174"/>
      <c r="H601" s="174"/>
    </row>
    <row r="602" spans="2:8" s="2" customFormat="1" x14ac:dyDescent="0.2">
      <c r="B602" s="106"/>
      <c r="C602" s="192"/>
      <c r="D602" s="107"/>
      <c r="E602" s="141"/>
      <c r="F602" s="151"/>
      <c r="G602" s="174"/>
      <c r="H602" s="174"/>
    </row>
    <row r="603" spans="2:8" s="2" customFormat="1" x14ac:dyDescent="0.2">
      <c r="B603" s="106"/>
      <c r="C603" s="192"/>
      <c r="D603" s="107"/>
      <c r="E603" s="141"/>
      <c r="F603" s="151"/>
      <c r="G603" s="174"/>
      <c r="H603" s="174"/>
    </row>
    <row r="604" spans="2:8" s="2" customFormat="1" x14ac:dyDescent="0.2">
      <c r="B604" s="106"/>
      <c r="C604" s="192"/>
      <c r="D604" s="107"/>
      <c r="E604" s="141"/>
      <c r="F604" s="151"/>
      <c r="G604" s="174"/>
      <c r="H604" s="174"/>
    </row>
    <row r="605" spans="2:8" s="2" customFormat="1" x14ac:dyDescent="0.2">
      <c r="B605" s="106"/>
      <c r="C605" s="192"/>
      <c r="D605" s="107"/>
      <c r="E605" s="141"/>
      <c r="F605" s="151"/>
      <c r="G605" s="174"/>
      <c r="H605" s="174"/>
    </row>
    <row r="606" spans="2:8" s="2" customFormat="1" x14ac:dyDescent="0.2">
      <c r="B606" s="106"/>
      <c r="C606" s="192"/>
      <c r="D606" s="107"/>
      <c r="E606" s="141"/>
      <c r="F606" s="151"/>
      <c r="G606" s="174"/>
      <c r="H606" s="174"/>
    </row>
    <row r="607" spans="2:8" s="2" customFormat="1" x14ac:dyDescent="0.2">
      <c r="B607" s="106"/>
      <c r="C607" s="192"/>
      <c r="D607" s="107"/>
      <c r="E607" s="141"/>
      <c r="F607" s="151"/>
      <c r="G607" s="174"/>
      <c r="H607" s="174"/>
    </row>
    <row r="608" spans="2:8" s="2" customFormat="1" x14ac:dyDescent="0.2">
      <c r="B608" s="106"/>
      <c r="C608" s="192"/>
      <c r="D608" s="107"/>
      <c r="E608" s="141"/>
      <c r="F608" s="151"/>
      <c r="G608" s="174"/>
      <c r="H608" s="174"/>
    </row>
    <row r="609" spans="2:8" s="2" customFormat="1" x14ac:dyDescent="0.2">
      <c r="B609" s="106"/>
      <c r="C609" s="192"/>
      <c r="D609" s="107"/>
      <c r="E609" s="141"/>
      <c r="F609" s="151"/>
      <c r="G609" s="174"/>
      <c r="H609" s="174"/>
    </row>
    <row r="610" spans="2:8" s="2" customFormat="1" x14ac:dyDescent="0.2">
      <c r="B610" s="106"/>
      <c r="C610" s="192"/>
      <c r="D610" s="107"/>
      <c r="E610" s="141"/>
      <c r="F610" s="151"/>
      <c r="G610" s="174"/>
      <c r="H610" s="174"/>
    </row>
    <row r="611" spans="2:8" s="2" customFormat="1" x14ac:dyDescent="0.2">
      <c r="B611" s="106"/>
      <c r="C611" s="192"/>
      <c r="D611" s="107"/>
      <c r="E611" s="141"/>
      <c r="F611" s="151"/>
      <c r="G611" s="174"/>
      <c r="H611" s="174"/>
    </row>
    <row r="612" spans="2:8" s="2" customFormat="1" x14ac:dyDescent="0.2">
      <c r="B612" s="106"/>
      <c r="C612" s="192"/>
      <c r="D612" s="107"/>
      <c r="E612" s="141"/>
      <c r="F612" s="151"/>
      <c r="G612" s="174"/>
      <c r="H612" s="174"/>
    </row>
    <row r="613" spans="2:8" s="2" customFormat="1" x14ac:dyDescent="0.2">
      <c r="B613" s="106"/>
      <c r="C613" s="192"/>
      <c r="D613" s="107"/>
      <c r="E613" s="141"/>
      <c r="F613" s="151"/>
      <c r="G613" s="174"/>
      <c r="H613" s="174"/>
    </row>
    <row r="614" spans="2:8" s="2" customFormat="1" x14ac:dyDescent="0.2">
      <c r="B614" s="106"/>
      <c r="C614" s="192"/>
      <c r="D614" s="107"/>
      <c r="E614" s="141"/>
      <c r="F614" s="151"/>
      <c r="G614" s="174"/>
      <c r="H614" s="174"/>
    </row>
    <row r="615" spans="2:8" s="2" customFormat="1" x14ac:dyDescent="0.2">
      <c r="B615" s="106"/>
      <c r="C615" s="192"/>
      <c r="D615" s="107"/>
      <c r="E615" s="141"/>
      <c r="F615" s="151"/>
      <c r="G615" s="174"/>
      <c r="H615" s="174"/>
    </row>
    <row r="616" spans="2:8" s="2" customFormat="1" x14ac:dyDescent="0.2">
      <c r="B616" s="106"/>
      <c r="C616" s="192"/>
      <c r="D616" s="107"/>
      <c r="E616" s="141"/>
      <c r="F616" s="151"/>
      <c r="G616" s="174"/>
      <c r="H616" s="174"/>
    </row>
    <row r="617" spans="2:8" s="2" customFormat="1" x14ac:dyDescent="0.2">
      <c r="B617" s="106"/>
      <c r="C617" s="192"/>
      <c r="D617" s="107"/>
      <c r="E617" s="141"/>
      <c r="F617" s="151"/>
      <c r="G617" s="174"/>
      <c r="H617" s="174"/>
    </row>
    <row r="618" spans="2:8" s="2" customFormat="1" x14ac:dyDescent="0.2">
      <c r="B618" s="106"/>
      <c r="C618" s="192"/>
      <c r="D618" s="107"/>
      <c r="E618" s="141"/>
      <c r="F618" s="151"/>
      <c r="G618" s="174"/>
      <c r="H618" s="174"/>
    </row>
    <row r="619" spans="2:8" s="2" customFormat="1" x14ac:dyDescent="0.2">
      <c r="B619" s="106"/>
      <c r="C619" s="192"/>
      <c r="D619" s="107"/>
      <c r="E619" s="141"/>
      <c r="F619" s="151"/>
      <c r="G619" s="174"/>
      <c r="H619" s="174"/>
    </row>
    <row r="620" spans="2:8" s="2" customFormat="1" x14ac:dyDescent="0.2">
      <c r="B620" s="106"/>
      <c r="C620" s="192"/>
      <c r="D620" s="107"/>
      <c r="E620" s="141"/>
      <c r="F620" s="151"/>
      <c r="G620" s="174"/>
      <c r="H620" s="174"/>
    </row>
    <row r="621" spans="2:8" s="2" customFormat="1" x14ac:dyDescent="0.2">
      <c r="B621" s="106"/>
      <c r="C621" s="192"/>
      <c r="D621" s="107"/>
      <c r="E621" s="141"/>
      <c r="F621" s="151"/>
      <c r="G621" s="174"/>
      <c r="H621" s="174"/>
    </row>
    <row r="622" spans="2:8" s="2" customFormat="1" x14ac:dyDescent="0.2">
      <c r="B622" s="106"/>
      <c r="C622" s="192"/>
      <c r="D622" s="107"/>
      <c r="E622" s="141"/>
      <c r="F622" s="151"/>
      <c r="G622" s="174"/>
      <c r="H622" s="174"/>
    </row>
    <row r="623" spans="2:8" s="2" customFormat="1" x14ac:dyDescent="0.2">
      <c r="B623" s="106"/>
      <c r="C623" s="192"/>
      <c r="D623" s="107"/>
      <c r="E623" s="141"/>
      <c r="F623" s="151"/>
      <c r="G623" s="174"/>
      <c r="H623" s="174"/>
    </row>
    <row r="624" spans="2:8" s="2" customFormat="1" x14ac:dyDescent="0.2">
      <c r="B624" s="106"/>
      <c r="C624" s="192"/>
      <c r="D624" s="107"/>
      <c r="E624" s="141"/>
      <c r="F624" s="151"/>
      <c r="G624" s="174"/>
      <c r="H624" s="174"/>
    </row>
    <row r="625" spans="2:8" s="2" customFormat="1" x14ac:dyDescent="0.2">
      <c r="B625" s="106"/>
      <c r="C625" s="192"/>
      <c r="D625" s="107"/>
      <c r="E625" s="141"/>
      <c r="F625" s="151"/>
      <c r="G625" s="174"/>
      <c r="H625" s="174"/>
    </row>
    <row r="626" spans="2:8" s="2" customFormat="1" x14ac:dyDescent="0.2">
      <c r="B626" s="106"/>
      <c r="C626" s="192"/>
      <c r="D626" s="107"/>
      <c r="E626" s="141"/>
      <c r="F626" s="151"/>
      <c r="G626" s="174"/>
      <c r="H626" s="174"/>
    </row>
    <row r="627" spans="2:8" s="2" customFormat="1" x14ac:dyDescent="0.2">
      <c r="B627" s="106"/>
      <c r="C627" s="192"/>
      <c r="D627" s="107"/>
      <c r="E627" s="141"/>
      <c r="F627" s="151"/>
      <c r="G627" s="174"/>
      <c r="H627" s="174"/>
    </row>
    <row r="628" spans="2:8" s="2" customFormat="1" x14ac:dyDescent="0.2">
      <c r="B628" s="106"/>
      <c r="C628" s="192"/>
      <c r="D628" s="107"/>
      <c r="E628" s="141"/>
      <c r="F628" s="151"/>
      <c r="G628" s="174"/>
      <c r="H628" s="174"/>
    </row>
    <row r="629" spans="2:8" s="2" customFormat="1" x14ac:dyDescent="0.2">
      <c r="B629" s="106"/>
      <c r="C629" s="192"/>
      <c r="D629" s="107"/>
      <c r="E629" s="141"/>
      <c r="F629" s="151"/>
      <c r="G629" s="174"/>
      <c r="H629" s="174"/>
    </row>
    <row r="630" spans="2:8" s="2" customFormat="1" x14ac:dyDescent="0.2">
      <c r="B630" s="106"/>
      <c r="C630" s="192"/>
      <c r="D630" s="107"/>
      <c r="E630" s="141"/>
      <c r="F630" s="151"/>
      <c r="G630" s="174"/>
      <c r="H630" s="174"/>
    </row>
    <row r="631" spans="2:8" s="2" customFormat="1" x14ac:dyDescent="0.2">
      <c r="B631" s="106"/>
      <c r="C631" s="192"/>
      <c r="D631" s="107"/>
      <c r="E631" s="141"/>
      <c r="F631" s="151"/>
      <c r="G631" s="174"/>
      <c r="H631" s="174"/>
    </row>
    <row r="632" spans="2:8" s="2" customFormat="1" x14ac:dyDescent="0.2">
      <c r="B632" s="106"/>
      <c r="C632" s="192"/>
      <c r="D632" s="107"/>
      <c r="E632" s="141"/>
      <c r="F632" s="151"/>
      <c r="G632" s="174"/>
      <c r="H632" s="174"/>
    </row>
    <row r="633" spans="2:8" s="2" customFormat="1" x14ac:dyDescent="0.2">
      <c r="B633" s="106"/>
      <c r="C633" s="192"/>
      <c r="D633" s="107"/>
      <c r="E633" s="141"/>
      <c r="F633" s="151"/>
      <c r="G633" s="174"/>
      <c r="H633" s="174"/>
    </row>
    <row r="634" spans="2:8" s="2" customFormat="1" x14ac:dyDescent="0.2">
      <c r="B634" s="106"/>
      <c r="C634" s="192"/>
      <c r="D634" s="107"/>
      <c r="E634" s="141"/>
      <c r="F634" s="151"/>
      <c r="G634" s="174"/>
      <c r="H634" s="174"/>
    </row>
    <row r="635" spans="2:8" s="2" customFormat="1" x14ac:dyDescent="0.2">
      <c r="B635" s="106"/>
      <c r="C635" s="192"/>
      <c r="D635" s="107"/>
      <c r="E635" s="141"/>
      <c r="F635" s="151"/>
      <c r="G635" s="174"/>
      <c r="H635" s="174"/>
    </row>
    <row r="636" spans="2:8" s="2" customFormat="1" x14ac:dyDescent="0.2">
      <c r="B636" s="106"/>
      <c r="C636" s="192"/>
      <c r="D636" s="107"/>
      <c r="E636" s="141"/>
      <c r="F636" s="151"/>
      <c r="G636" s="174"/>
      <c r="H636" s="174"/>
    </row>
    <row r="637" spans="2:8" s="2" customFormat="1" x14ac:dyDescent="0.2">
      <c r="B637" s="106"/>
      <c r="C637" s="192"/>
      <c r="D637" s="107"/>
      <c r="E637" s="141"/>
      <c r="F637" s="151"/>
      <c r="G637" s="174"/>
      <c r="H637" s="174"/>
    </row>
    <row r="638" spans="2:8" s="2" customFormat="1" x14ac:dyDescent="0.2">
      <c r="B638" s="106"/>
      <c r="C638" s="192"/>
      <c r="D638" s="107"/>
      <c r="E638" s="141"/>
      <c r="F638" s="151"/>
      <c r="G638" s="174"/>
      <c r="H638" s="174"/>
    </row>
    <row r="639" spans="2:8" s="2" customFormat="1" x14ac:dyDescent="0.2">
      <c r="B639" s="106"/>
      <c r="C639" s="192"/>
      <c r="D639" s="107"/>
      <c r="E639" s="141"/>
      <c r="F639" s="151"/>
      <c r="G639" s="174"/>
      <c r="H639" s="174"/>
    </row>
    <row r="640" spans="2:8" s="2" customFormat="1" x14ac:dyDescent="0.2">
      <c r="B640" s="106"/>
      <c r="C640" s="192"/>
      <c r="D640" s="107"/>
      <c r="E640" s="141"/>
      <c r="F640" s="151"/>
      <c r="G640" s="174"/>
      <c r="H640" s="174"/>
    </row>
    <row r="641" spans="2:8" s="2" customFormat="1" x14ac:dyDescent="0.2">
      <c r="B641" s="106"/>
      <c r="C641" s="192"/>
      <c r="D641" s="107"/>
      <c r="E641" s="141"/>
      <c r="F641" s="151"/>
      <c r="G641" s="174"/>
      <c r="H641" s="174"/>
    </row>
    <row r="642" spans="2:8" s="2" customFormat="1" x14ac:dyDescent="0.2">
      <c r="B642" s="106"/>
      <c r="C642" s="192"/>
      <c r="D642" s="107"/>
      <c r="E642" s="141"/>
      <c r="F642" s="151"/>
      <c r="G642" s="174"/>
      <c r="H642" s="174"/>
    </row>
    <row r="643" spans="2:8" s="2" customFormat="1" x14ac:dyDescent="0.2">
      <c r="B643" s="106"/>
      <c r="C643" s="192"/>
      <c r="D643" s="107"/>
      <c r="E643" s="141"/>
      <c r="F643" s="151"/>
      <c r="G643" s="174"/>
      <c r="H643" s="174"/>
    </row>
    <row r="644" spans="2:8" s="2" customFormat="1" x14ac:dyDescent="0.2">
      <c r="B644" s="106"/>
      <c r="C644" s="192"/>
      <c r="D644" s="107"/>
      <c r="E644" s="141"/>
      <c r="F644" s="151"/>
      <c r="G644" s="174"/>
      <c r="H644" s="174"/>
    </row>
    <row r="645" spans="2:8" s="2" customFormat="1" x14ac:dyDescent="0.2">
      <c r="B645" s="106"/>
      <c r="C645" s="192"/>
      <c r="D645" s="107"/>
      <c r="E645" s="141"/>
      <c r="F645" s="151"/>
      <c r="G645" s="174"/>
      <c r="H645" s="174"/>
    </row>
    <row r="646" spans="2:8" s="2" customFormat="1" x14ac:dyDescent="0.2">
      <c r="B646" s="106"/>
      <c r="C646" s="192"/>
      <c r="D646" s="107"/>
      <c r="E646" s="141"/>
      <c r="F646" s="151"/>
      <c r="G646" s="174"/>
      <c r="H646" s="174"/>
    </row>
    <row r="647" spans="2:8" s="2" customFormat="1" x14ac:dyDescent="0.2">
      <c r="B647" s="106"/>
      <c r="C647" s="192"/>
      <c r="D647" s="107"/>
      <c r="E647" s="141"/>
      <c r="F647" s="151"/>
      <c r="G647" s="174"/>
      <c r="H647" s="174"/>
    </row>
    <row r="648" spans="2:8" s="2" customFormat="1" x14ac:dyDescent="0.2">
      <c r="B648" s="106"/>
      <c r="C648" s="192"/>
      <c r="D648" s="107"/>
      <c r="E648" s="141"/>
      <c r="F648" s="151"/>
      <c r="G648" s="174"/>
      <c r="H648" s="174"/>
    </row>
    <row r="649" spans="2:8" s="2" customFormat="1" x14ac:dyDescent="0.2">
      <c r="B649" s="106"/>
      <c r="C649" s="192"/>
      <c r="D649" s="107"/>
      <c r="E649" s="141"/>
      <c r="F649" s="151"/>
      <c r="G649" s="174"/>
      <c r="H649" s="174"/>
    </row>
    <row r="650" spans="2:8" s="2" customFormat="1" x14ac:dyDescent="0.2">
      <c r="B650" s="106"/>
      <c r="C650" s="192"/>
      <c r="D650" s="107"/>
      <c r="E650" s="141"/>
      <c r="F650" s="151"/>
      <c r="G650" s="174"/>
      <c r="H650" s="174"/>
    </row>
    <row r="651" spans="2:8" s="2" customFormat="1" x14ac:dyDescent="0.2">
      <c r="B651" s="106"/>
      <c r="C651" s="192"/>
      <c r="D651" s="107"/>
      <c r="E651" s="141"/>
      <c r="F651" s="151"/>
      <c r="G651" s="174"/>
      <c r="H651" s="174"/>
    </row>
    <row r="652" spans="2:8" s="2" customFormat="1" x14ac:dyDescent="0.2">
      <c r="B652" s="106"/>
      <c r="C652" s="192"/>
      <c r="D652" s="107"/>
      <c r="E652" s="141"/>
      <c r="F652" s="151"/>
      <c r="G652" s="174"/>
      <c r="H652" s="174"/>
    </row>
    <row r="653" spans="2:8" s="2" customFormat="1" x14ac:dyDescent="0.2">
      <c r="B653" s="106"/>
      <c r="C653" s="192"/>
      <c r="D653" s="107"/>
      <c r="E653" s="141"/>
      <c r="F653" s="151"/>
      <c r="G653" s="174"/>
      <c r="H653" s="174"/>
    </row>
    <row r="654" spans="2:8" s="2" customFormat="1" x14ac:dyDescent="0.2">
      <c r="B654" s="106"/>
      <c r="C654" s="192"/>
      <c r="D654" s="107"/>
      <c r="E654" s="141"/>
      <c r="F654" s="151"/>
      <c r="G654" s="174"/>
      <c r="H654" s="174"/>
    </row>
    <row r="655" spans="2:8" s="2" customFormat="1" x14ac:dyDescent="0.2">
      <c r="B655" s="106"/>
      <c r="C655" s="192"/>
      <c r="D655" s="107"/>
      <c r="E655" s="141"/>
      <c r="F655" s="151"/>
      <c r="G655" s="174"/>
      <c r="H655" s="174"/>
    </row>
    <row r="656" spans="2:8" s="2" customFormat="1" x14ac:dyDescent="0.2">
      <c r="B656" s="106"/>
      <c r="C656" s="192"/>
      <c r="D656" s="107"/>
      <c r="E656" s="141"/>
      <c r="F656" s="151"/>
      <c r="G656" s="174"/>
      <c r="H656" s="174"/>
    </row>
    <row r="657" spans="2:8" s="2" customFormat="1" x14ac:dyDescent="0.2">
      <c r="B657" s="106"/>
      <c r="C657" s="192"/>
      <c r="D657" s="107"/>
      <c r="E657" s="141"/>
      <c r="F657" s="151"/>
      <c r="G657" s="174"/>
      <c r="H657" s="174"/>
    </row>
    <row r="658" spans="2:8" s="2" customFormat="1" x14ac:dyDescent="0.2">
      <c r="B658" s="106"/>
      <c r="C658" s="192"/>
      <c r="D658" s="107"/>
      <c r="E658" s="141"/>
      <c r="F658" s="151"/>
      <c r="G658" s="174"/>
      <c r="H658" s="174"/>
    </row>
    <row r="659" spans="2:8" s="2" customFormat="1" x14ac:dyDescent="0.2">
      <c r="B659" s="106"/>
      <c r="C659" s="192"/>
      <c r="D659" s="107"/>
      <c r="E659" s="141"/>
      <c r="F659" s="151"/>
      <c r="G659" s="174"/>
      <c r="H659" s="174"/>
    </row>
    <row r="660" spans="2:8" s="2" customFormat="1" x14ac:dyDescent="0.2">
      <c r="B660" s="106"/>
      <c r="C660" s="192"/>
      <c r="D660" s="107"/>
      <c r="E660" s="141"/>
      <c r="F660" s="151"/>
      <c r="G660" s="174"/>
      <c r="H660" s="174"/>
    </row>
    <row r="661" spans="2:8" s="2" customFormat="1" x14ac:dyDescent="0.2">
      <c r="B661" s="106"/>
      <c r="C661" s="192"/>
      <c r="D661" s="107"/>
      <c r="E661" s="141"/>
      <c r="F661" s="151"/>
      <c r="G661" s="174"/>
      <c r="H661" s="174"/>
    </row>
    <row r="662" spans="2:8" s="2" customFormat="1" x14ac:dyDescent="0.2">
      <c r="B662" s="106"/>
      <c r="C662" s="192"/>
      <c r="D662" s="107"/>
      <c r="E662" s="141"/>
      <c r="F662" s="151"/>
      <c r="G662" s="174"/>
      <c r="H662" s="174"/>
    </row>
    <row r="663" spans="2:8" s="2" customFormat="1" x14ac:dyDescent="0.2">
      <c r="B663" s="106"/>
      <c r="C663" s="192"/>
      <c r="D663" s="107"/>
      <c r="E663" s="141"/>
      <c r="F663" s="151"/>
      <c r="G663" s="174"/>
      <c r="H663" s="174"/>
    </row>
    <row r="664" spans="2:8" s="2" customFormat="1" x14ac:dyDescent="0.2">
      <c r="B664" s="106"/>
      <c r="C664" s="192"/>
      <c r="D664" s="107"/>
      <c r="E664" s="141"/>
      <c r="F664" s="151"/>
      <c r="G664" s="174"/>
      <c r="H664" s="174"/>
    </row>
    <row r="665" spans="2:8" s="2" customFormat="1" x14ac:dyDescent="0.2">
      <c r="B665" s="106"/>
      <c r="C665" s="192"/>
      <c r="D665" s="107"/>
      <c r="E665" s="141"/>
      <c r="F665" s="151"/>
      <c r="G665" s="174"/>
      <c r="H665" s="174"/>
    </row>
    <row r="666" spans="2:8" s="2" customFormat="1" x14ac:dyDescent="0.2">
      <c r="B666" s="106"/>
      <c r="C666" s="192"/>
      <c r="D666" s="107"/>
      <c r="E666" s="141"/>
      <c r="F666" s="151"/>
      <c r="G666" s="174"/>
      <c r="H666" s="174"/>
    </row>
    <row r="667" spans="2:8" s="2" customFormat="1" x14ac:dyDescent="0.2">
      <c r="B667" s="106"/>
      <c r="C667" s="192"/>
      <c r="D667" s="107"/>
      <c r="E667" s="141"/>
      <c r="F667" s="151"/>
      <c r="G667" s="174"/>
      <c r="H667" s="174"/>
    </row>
    <row r="668" spans="2:8" s="2" customFormat="1" x14ac:dyDescent="0.2">
      <c r="B668" s="106"/>
      <c r="C668" s="192"/>
      <c r="D668" s="107"/>
      <c r="E668" s="141"/>
      <c r="F668" s="151"/>
      <c r="G668" s="174"/>
      <c r="H668" s="174"/>
    </row>
    <row r="669" spans="2:8" s="2" customFormat="1" x14ac:dyDescent="0.2">
      <c r="B669" s="106"/>
      <c r="C669" s="192"/>
      <c r="D669" s="107"/>
      <c r="E669" s="141"/>
      <c r="F669" s="151"/>
      <c r="G669" s="174"/>
      <c r="H669" s="174"/>
    </row>
    <row r="670" spans="2:8" s="2" customFormat="1" x14ac:dyDescent="0.2">
      <c r="B670" s="106"/>
      <c r="C670" s="192"/>
      <c r="D670" s="107"/>
      <c r="E670" s="141"/>
      <c r="F670" s="151"/>
      <c r="G670" s="174"/>
      <c r="H670" s="174"/>
    </row>
    <row r="671" spans="2:8" s="2" customFormat="1" x14ac:dyDescent="0.2">
      <c r="B671" s="106"/>
      <c r="C671" s="192"/>
      <c r="D671" s="107"/>
      <c r="E671" s="141"/>
      <c r="F671" s="151"/>
      <c r="G671" s="174"/>
      <c r="H671" s="174"/>
    </row>
    <row r="672" spans="2:8" s="2" customFormat="1" x14ac:dyDescent="0.2">
      <c r="B672" s="106"/>
      <c r="C672" s="192"/>
      <c r="D672" s="107"/>
      <c r="E672" s="141"/>
      <c r="F672" s="151"/>
      <c r="G672" s="174"/>
      <c r="H672" s="174"/>
    </row>
    <row r="673" spans="2:8" s="2" customFormat="1" x14ac:dyDescent="0.2">
      <c r="B673" s="106"/>
      <c r="C673" s="192"/>
      <c r="D673" s="107"/>
      <c r="E673" s="141"/>
      <c r="F673" s="151"/>
      <c r="G673" s="174"/>
      <c r="H673" s="174"/>
    </row>
    <row r="674" spans="2:8" s="2" customFormat="1" x14ac:dyDescent="0.2">
      <c r="B674" s="106"/>
      <c r="C674" s="192"/>
      <c r="D674" s="107"/>
      <c r="E674" s="141"/>
      <c r="F674" s="151"/>
      <c r="G674" s="174"/>
      <c r="H674" s="174"/>
    </row>
    <row r="675" spans="2:8" s="2" customFormat="1" x14ac:dyDescent="0.2">
      <c r="B675" s="106"/>
      <c r="C675" s="192"/>
      <c r="D675" s="107"/>
      <c r="E675" s="141"/>
      <c r="F675" s="151"/>
      <c r="G675" s="174"/>
      <c r="H675" s="174"/>
    </row>
    <row r="676" spans="2:8" s="2" customFormat="1" x14ac:dyDescent="0.2">
      <c r="B676" s="106"/>
      <c r="C676" s="192"/>
      <c r="D676" s="107"/>
      <c r="E676" s="141"/>
      <c r="F676" s="151"/>
      <c r="G676" s="174"/>
      <c r="H676" s="174"/>
    </row>
    <row r="677" spans="2:8" s="2" customFormat="1" x14ac:dyDescent="0.2">
      <c r="B677" s="106"/>
      <c r="C677" s="192"/>
      <c r="D677" s="107"/>
      <c r="E677" s="141"/>
      <c r="F677" s="151"/>
      <c r="G677" s="174"/>
      <c r="H677" s="174"/>
    </row>
    <row r="678" spans="2:8" s="2" customFormat="1" x14ac:dyDescent="0.2">
      <c r="B678" s="106"/>
      <c r="C678" s="192"/>
      <c r="D678" s="107"/>
      <c r="E678" s="141"/>
      <c r="F678" s="151"/>
      <c r="G678" s="174"/>
      <c r="H678" s="174"/>
    </row>
    <row r="679" spans="2:8" s="2" customFormat="1" x14ac:dyDescent="0.2">
      <c r="B679" s="106"/>
      <c r="C679" s="192"/>
      <c r="D679" s="107"/>
      <c r="E679" s="141"/>
      <c r="F679" s="151"/>
      <c r="G679" s="174"/>
      <c r="H679" s="174"/>
    </row>
    <row r="680" spans="2:8" s="2" customFormat="1" x14ac:dyDescent="0.2">
      <c r="B680" s="106"/>
      <c r="C680" s="192"/>
      <c r="D680" s="107"/>
      <c r="E680" s="141"/>
      <c r="F680" s="151"/>
      <c r="G680" s="174"/>
      <c r="H680" s="174"/>
    </row>
    <row r="681" spans="2:8" s="2" customFormat="1" x14ac:dyDescent="0.2">
      <c r="B681" s="106"/>
      <c r="C681" s="192"/>
      <c r="D681" s="107"/>
      <c r="E681" s="141"/>
      <c r="F681" s="151"/>
      <c r="G681" s="174"/>
      <c r="H681" s="174"/>
    </row>
    <row r="682" spans="2:8" s="2" customFormat="1" x14ac:dyDescent="0.2">
      <c r="B682" s="106"/>
      <c r="C682" s="192"/>
      <c r="D682" s="107"/>
      <c r="E682" s="141"/>
      <c r="F682" s="151"/>
      <c r="G682" s="174"/>
      <c r="H682" s="174"/>
    </row>
    <row r="683" spans="2:8" s="2" customFormat="1" x14ac:dyDescent="0.2">
      <c r="B683" s="106"/>
      <c r="C683" s="192"/>
      <c r="D683" s="107"/>
      <c r="E683" s="141"/>
      <c r="F683" s="151"/>
      <c r="G683" s="174"/>
      <c r="H683" s="174"/>
    </row>
    <row r="684" spans="2:8" s="2" customFormat="1" x14ac:dyDescent="0.2">
      <c r="B684" s="106"/>
      <c r="C684" s="192"/>
      <c r="D684" s="107"/>
      <c r="E684" s="141"/>
      <c r="F684" s="151"/>
      <c r="G684" s="174"/>
      <c r="H684" s="174"/>
    </row>
    <row r="685" spans="2:8" s="2" customFormat="1" x14ac:dyDescent="0.2">
      <c r="B685" s="106"/>
      <c r="C685" s="192"/>
      <c r="D685" s="107"/>
      <c r="E685" s="141"/>
      <c r="F685" s="151"/>
      <c r="G685" s="174"/>
      <c r="H685" s="174"/>
    </row>
    <row r="686" spans="2:8" s="2" customFormat="1" x14ac:dyDescent="0.2">
      <c r="B686" s="106"/>
      <c r="C686" s="192"/>
      <c r="D686" s="107"/>
      <c r="E686" s="141"/>
      <c r="F686" s="151"/>
      <c r="G686" s="174"/>
      <c r="H686" s="174"/>
    </row>
    <row r="687" spans="2:8" s="2" customFormat="1" x14ac:dyDescent="0.2">
      <c r="B687" s="106"/>
      <c r="C687" s="192"/>
      <c r="D687" s="107"/>
      <c r="E687" s="141"/>
      <c r="F687" s="151"/>
      <c r="G687" s="174"/>
      <c r="H687" s="174"/>
    </row>
    <row r="688" spans="2:8" s="2" customFormat="1" x14ac:dyDescent="0.2">
      <c r="B688" s="106"/>
      <c r="C688" s="192"/>
      <c r="D688" s="107"/>
      <c r="E688" s="141"/>
      <c r="F688" s="151"/>
      <c r="G688" s="174"/>
      <c r="H688" s="174"/>
    </row>
    <row r="689" spans="2:8" s="2" customFormat="1" x14ac:dyDescent="0.2">
      <c r="B689" s="106"/>
      <c r="C689" s="192"/>
      <c r="D689" s="107"/>
      <c r="E689" s="141"/>
      <c r="F689" s="151"/>
      <c r="G689" s="174"/>
      <c r="H689" s="174"/>
    </row>
    <row r="690" spans="2:8" s="2" customFormat="1" x14ac:dyDescent="0.2">
      <c r="B690" s="106"/>
      <c r="C690" s="192"/>
      <c r="D690" s="107"/>
      <c r="E690" s="141"/>
      <c r="F690" s="151"/>
      <c r="G690" s="174"/>
      <c r="H690" s="174"/>
    </row>
    <row r="691" spans="2:8" s="2" customFormat="1" x14ac:dyDescent="0.2">
      <c r="B691" s="106"/>
      <c r="C691" s="192"/>
      <c r="D691" s="107"/>
      <c r="E691" s="141"/>
      <c r="F691" s="151"/>
      <c r="G691" s="174"/>
      <c r="H691" s="174"/>
    </row>
    <row r="692" spans="2:8" s="2" customFormat="1" x14ac:dyDescent="0.2">
      <c r="B692" s="106"/>
      <c r="C692" s="192"/>
      <c r="D692" s="107"/>
      <c r="E692" s="141"/>
      <c r="F692" s="151"/>
      <c r="G692" s="174"/>
      <c r="H692" s="174"/>
    </row>
    <row r="693" spans="2:8" s="2" customFormat="1" x14ac:dyDescent="0.2">
      <c r="B693" s="106"/>
      <c r="C693" s="192"/>
      <c r="D693" s="107"/>
      <c r="E693" s="141"/>
      <c r="F693" s="151"/>
      <c r="G693" s="174"/>
      <c r="H693" s="174"/>
    </row>
    <row r="694" spans="2:8" s="2" customFormat="1" x14ac:dyDescent="0.2">
      <c r="B694" s="106"/>
      <c r="C694" s="192"/>
      <c r="D694" s="107"/>
      <c r="E694" s="141"/>
      <c r="F694" s="151"/>
      <c r="G694" s="174"/>
      <c r="H694" s="174"/>
    </row>
    <row r="695" spans="2:8" s="2" customFormat="1" x14ac:dyDescent="0.2">
      <c r="B695" s="106"/>
      <c r="C695" s="192"/>
      <c r="D695" s="107"/>
      <c r="E695" s="141"/>
      <c r="F695" s="151"/>
      <c r="G695" s="174"/>
      <c r="H695" s="174"/>
    </row>
    <row r="696" spans="2:8" s="2" customFormat="1" x14ac:dyDescent="0.2">
      <c r="B696" s="106"/>
      <c r="C696" s="192"/>
      <c r="D696" s="107"/>
      <c r="E696" s="141"/>
      <c r="F696" s="151"/>
      <c r="G696" s="174"/>
      <c r="H696" s="174"/>
    </row>
    <row r="697" spans="2:8" s="2" customFormat="1" x14ac:dyDescent="0.2">
      <c r="B697" s="106"/>
      <c r="C697" s="192"/>
      <c r="D697" s="107"/>
      <c r="E697" s="141"/>
      <c r="F697" s="151"/>
      <c r="G697" s="174"/>
      <c r="H697" s="174"/>
    </row>
    <row r="698" spans="2:8" s="2" customFormat="1" x14ac:dyDescent="0.2">
      <c r="B698" s="106"/>
      <c r="C698" s="192"/>
      <c r="D698" s="107"/>
      <c r="E698" s="141"/>
      <c r="F698" s="151"/>
      <c r="G698" s="174"/>
      <c r="H698" s="174"/>
    </row>
    <row r="699" spans="2:8" s="2" customFormat="1" x14ac:dyDescent="0.2">
      <c r="B699" s="106"/>
      <c r="C699" s="192"/>
      <c r="D699" s="107"/>
      <c r="E699" s="141"/>
      <c r="F699" s="151"/>
      <c r="G699" s="174"/>
      <c r="H699" s="174"/>
    </row>
    <row r="700" spans="2:8" s="2" customFormat="1" x14ac:dyDescent="0.2">
      <c r="B700" s="106"/>
      <c r="C700" s="192"/>
      <c r="D700" s="107"/>
      <c r="E700" s="141"/>
      <c r="F700" s="151"/>
      <c r="G700" s="174"/>
      <c r="H700" s="174"/>
    </row>
    <row r="701" spans="2:8" s="2" customFormat="1" x14ac:dyDescent="0.2">
      <c r="B701" s="106"/>
      <c r="C701" s="192"/>
      <c r="D701" s="107"/>
      <c r="E701" s="141"/>
      <c r="F701" s="151"/>
      <c r="G701" s="174"/>
      <c r="H701" s="174"/>
    </row>
    <row r="702" spans="2:8" s="2" customFormat="1" x14ac:dyDescent="0.2">
      <c r="B702" s="106"/>
      <c r="C702" s="192"/>
      <c r="D702" s="107"/>
      <c r="E702" s="141"/>
      <c r="F702" s="151"/>
      <c r="G702" s="174"/>
      <c r="H702" s="174"/>
    </row>
    <row r="703" spans="2:8" s="2" customFormat="1" x14ac:dyDescent="0.2">
      <c r="B703" s="106"/>
      <c r="C703" s="192"/>
      <c r="D703" s="107"/>
      <c r="E703" s="141"/>
      <c r="F703" s="151"/>
      <c r="G703" s="174"/>
      <c r="H703" s="174"/>
    </row>
    <row r="704" spans="2:8" s="2" customFormat="1" x14ac:dyDescent="0.2">
      <c r="B704" s="106"/>
      <c r="C704" s="192"/>
      <c r="D704" s="107"/>
      <c r="E704" s="141"/>
      <c r="F704" s="151"/>
      <c r="G704" s="174"/>
      <c r="H704" s="174"/>
    </row>
    <row r="705" spans="2:8" s="2" customFormat="1" x14ac:dyDescent="0.2">
      <c r="B705" s="106"/>
      <c r="C705" s="192"/>
      <c r="D705" s="107"/>
      <c r="E705" s="141"/>
      <c r="F705" s="151"/>
      <c r="G705" s="174"/>
      <c r="H705" s="174"/>
    </row>
    <row r="706" spans="2:8" s="2" customFormat="1" x14ac:dyDescent="0.2">
      <c r="B706" s="106"/>
      <c r="C706" s="192"/>
      <c r="D706" s="107"/>
      <c r="E706" s="141"/>
      <c r="F706" s="151"/>
      <c r="G706" s="174"/>
      <c r="H706" s="174"/>
    </row>
    <row r="707" spans="2:8" s="2" customFormat="1" x14ac:dyDescent="0.2">
      <c r="B707" s="106"/>
      <c r="C707" s="192"/>
      <c r="D707" s="107"/>
      <c r="E707" s="141"/>
      <c r="F707" s="151"/>
      <c r="G707" s="174"/>
      <c r="H707" s="174"/>
    </row>
    <row r="708" spans="2:8" s="2" customFormat="1" x14ac:dyDescent="0.2">
      <c r="B708" s="106"/>
      <c r="C708" s="192"/>
      <c r="D708" s="107"/>
      <c r="E708" s="141"/>
      <c r="F708" s="151"/>
      <c r="G708" s="174"/>
      <c r="H708" s="174"/>
    </row>
    <row r="709" spans="2:8" s="2" customFormat="1" x14ac:dyDescent="0.2">
      <c r="B709" s="106"/>
      <c r="C709" s="192"/>
      <c r="D709" s="107"/>
      <c r="E709" s="141"/>
      <c r="F709" s="151"/>
      <c r="G709" s="174"/>
      <c r="H709" s="174"/>
    </row>
    <row r="710" spans="2:8" s="2" customFormat="1" x14ac:dyDescent="0.2">
      <c r="B710" s="106"/>
      <c r="C710" s="192"/>
      <c r="D710" s="107"/>
      <c r="E710" s="141"/>
      <c r="F710" s="151"/>
      <c r="G710" s="174"/>
      <c r="H710" s="174"/>
    </row>
    <row r="711" spans="2:8" s="2" customFormat="1" x14ac:dyDescent="0.2">
      <c r="B711" s="106"/>
      <c r="C711" s="192"/>
      <c r="D711" s="107"/>
      <c r="E711" s="141"/>
      <c r="F711" s="151"/>
      <c r="G711" s="174"/>
      <c r="H711" s="174"/>
    </row>
    <row r="712" spans="2:8" s="2" customFormat="1" x14ac:dyDescent="0.2">
      <c r="B712" s="106"/>
      <c r="C712" s="192"/>
      <c r="D712" s="107"/>
      <c r="E712" s="141"/>
      <c r="F712" s="151"/>
      <c r="G712" s="174"/>
      <c r="H712" s="174"/>
    </row>
    <row r="713" spans="2:8" s="2" customFormat="1" x14ac:dyDescent="0.2">
      <c r="B713" s="106"/>
      <c r="C713" s="192"/>
      <c r="D713" s="107"/>
      <c r="E713" s="141"/>
      <c r="F713" s="151"/>
      <c r="G713" s="174"/>
      <c r="H713" s="174"/>
    </row>
    <row r="714" spans="2:8" s="2" customFormat="1" x14ac:dyDescent="0.2">
      <c r="B714" s="106"/>
      <c r="C714" s="192"/>
      <c r="D714" s="107"/>
      <c r="E714" s="141"/>
      <c r="F714" s="151"/>
      <c r="G714" s="174"/>
      <c r="H714" s="174"/>
    </row>
    <row r="715" spans="2:8" s="2" customFormat="1" x14ac:dyDescent="0.2">
      <c r="B715" s="106"/>
      <c r="C715" s="192"/>
      <c r="D715" s="107"/>
      <c r="E715" s="141"/>
      <c r="F715" s="151"/>
      <c r="G715" s="174"/>
      <c r="H715" s="174"/>
    </row>
    <row r="716" spans="2:8" s="2" customFormat="1" x14ac:dyDescent="0.2">
      <c r="B716" s="106"/>
      <c r="C716" s="192"/>
      <c r="D716" s="107"/>
      <c r="E716" s="141"/>
      <c r="F716" s="151"/>
      <c r="G716" s="174"/>
      <c r="H716" s="174"/>
    </row>
    <row r="717" spans="2:8" s="2" customFormat="1" x14ac:dyDescent="0.2">
      <c r="B717" s="106"/>
      <c r="C717" s="192"/>
      <c r="D717" s="107"/>
      <c r="E717" s="141"/>
      <c r="F717" s="151"/>
      <c r="G717" s="174"/>
      <c r="H717" s="174"/>
    </row>
    <row r="718" spans="2:8" s="2" customFormat="1" x14ac:dyDescent="0.2">
      <c r="B718" s="106"/>
      <c r="C718" s="192"/>
      <c r="D718" s="107"/>
      <c r="E718" s="141"/>
      <c r="F718" s="151"/>
      <c r="G718" s="174"/>
      <c r="H718" s="174"/>
    </row>
    <row r="719" spans="2:8" s="2" customFormat="1" x14ac:dyDescent="0.2">
      <c r="B719" s="106"/>
      <c r="C719" s="192"/>
      <c r="D719" s="107"/>
      <c r="E719" s="141"/>
      <c r="F719" s="151"/>
      <c r="G719" s="174"/>
      <c r="H719" s="174"/>
    </row>
    <row r="720" spans="2:8" s="2" customFormat="1" x14ac:dyDescent="0.2">
      <c r="B720" s="106"/>
      <c r="C720" s="192"/>
      <c r="D720" s="107"/>
      <c r="E720" s="141"/>
      <c r="F720" s="151"/>
      <c r="G720" s="174"/>
      <c r="H720" s="174"/>
    </row>
    <row r="721" spans="2:8" s="2" customFormat="1" x14ac:dyDescent="0.2">
      <c r="B721" s="106"/>
      <c r="C721" s="192"/>
      <c r="D721" s="107"/>
      <c r="E721" s="141"/>
      <c r="F721" s="151"/>
      <c r="G721" s="174"/>
      <c r="H721" s="174"/>
    </row>
    <row r="722" spans="2:8" s="2" customFormat="1" x14ac:dyDescent="0.2">
      <c r="B722" s="106"/>
      <c r="C722" s="192"/>
      <c r="D722" s="107"/>
      <c r="E722" s="141"/>
      <c r="F722" s="151"/>
      <c r="G722" s="174"/>
      <c r="H722" s="174"/>
    </row>
    <row r="723" spans="2:8" s="2" customFormat="1" x14ac:dyDescent="0.2">
      <c r="B723" s="106"/>
      <c r="C723" s="192"/>
      <c r="D723" s="107"/>
      <c r="E723" s="141"/>
      <c r="F723" s="151"/>
      <c r="G723" s="174"/>
      <c r="H723" s="174"/>
    </row>
    <row r="724" spans="2:8" s="2" customFormat="1" x14ac:dyDescent="0.2">
      <c r="B724" s="106"/>
      <c r="C724" s="192"/>
      <c r="D724" s="107"/>
      <c r="E724" s="141"/>
      <c r="F724" s="151"/>
      <c r="G724" s="174"/>
      <c r="H724" s="174"/>
    </row>
    <row r="725" spans="2:8" s="2" customFormat="1" x14ac:dyDescent="0.2">
      <c r="B725" s="106"/>
      <c r="C725" s="192"/>
      <c r="D725" s="107"/>
      <c r="E725" s="141"/>
      <c r="F725" s="151"/>
      <c r="G725" s="174"/>
      <c r="H725" s="174"/>
    </row>
    <row r="726" spans="2:8" s="2" customFormat="1" x14ac:dyDescent="0.2">
      <c r="B726" s="106"/>
      <c r="C726" s="192"/>
      <c r="D726" s="107"/>
      <c r="E726" s="141"/>
      <c r="F726" s="151"/>
      <c r="G726" s="174"/>
      <c r="H726" s="174"/>
    </row>
    <row r="727" spans="2:8" s="2" customFormat="1" x14ac:dyDescent="0.2">
      <c r="B727" s="106"/>
      <c r="C727" s="192"/>
      <c r="D727" s="107"/>
      <c r="E727" s="141"/>
      <c r="F727" s="151"/>
      <c r="G727" s="174"/>
      <c r="H727" s="174"/>
    </row>
    <row r="728" spans="2:8" s="2" customFormat="1" x14ac:dyDescent="0.2">
      <c r="B728" s="106"/>
      <c r="C728" s="192"/>
      <c r="D728" s="107"/>
      <c r="E728" s="141"/>
      <c r="F728" s="151"/>
      <c r="G728" s="174"/>
      <c r="H728" s="174"/>
    </row>
    <row r="729" spans="2:8" s="2" customFormat="1" x14ac:dyDescent="0.2">
      <c r="B729" s="106"/>
      <c r="C729" s="192"/>
      <c r="D729" s="107"/>
      <c r="E729" s="141"/>
      <c r="F729" s="151"/>
      <c r="G729" s="174"/>
      <c r="H729" s="174"/>
    </row>
    <row r="730" spans="2:8" s="2" customFormat="1" x14ac:dyDescent="0.2">
      <c r="B730" s="106"/>
      <c r="C730" s="192"/>
      <c r="D730" s="107"/>
      <c r="E730" s="141"/>
      <c r="F730" s="151"/>
      <c r="G730" s="174"/>
      <c r="H730" s="174"/>
    </row>
    <row r="731" spans="2:8" s="2" customFormat="1" x14ac:dyDescent="0.2">
      <c r="B731" s="106"/>
      <c r="C731" s="192"/>
      <c r="D731" s="107"/>
      <c r="E731" s="141"/>
      <c r="F731" s="151"/>
      <c r="G731" s="174"/>
      <c r="H731" s="174"/>
    </row>
    <row r="732" spans="2:8" s="2" customFormat="1" x14ac:dyDescent="0.2">
      <c r="B732" s="106"/>
      <c r="C732" s="192"/>
      <c r="D732" s="107"/>
      <c r="E732" s="141"/>
      <c r="F732" s="151"/>
      <c r="G732" s="174"/>
      <c r="H732" s="174"/>
    </row>
    <row r="733" spans="2:8" s="2" customFormat="1" x14ac:dyDescent="0.2">
      <c r="B733" s="106"/>
      <c r="C733" s="192"/>
      <c r="D733" s="107"/>
      <c r="E733" s="141"/>
      <c r="F733" s="151"/>
      <c r="G733" s="174"/>
      <c r="H733" s="174"/>
    </row>
    <row r="734" spans="2:8" s="2" customFormat="1" x14ac:dyDescent="0.2">
      <c r="B734" s="106"/>
      <c r="C734" s="192"/>
      <c r="D734" s="107"/>
      <c r="E734" s="141"/>
      <c r="F734" s="151"/>
      <c r="G734" s="174"/>
      <c r="H734" s="174"/>
    </row>
    <row r="735" spans="2:8" s="2" customFormat="1" x14ac:dyDescent="0.2">
      <c r="B735" s="106"/>
      <c r="C735" s="192"/>
      <c r="D735" s="107"/>
      <c r="E735" s="141"/>
      <c r="F735" s="151"/>
      <c r="G735" s="174"/>
      <c r="H735" s="174"/>
    </row>
    <row r="736" spans="2:8" s="2" customFormat="1" x14ac:dyDescent="0.2">
      <c r="B736" s="106"/>
      <c r="C736" s="192"/>
      <c r="D736" s="107"/>
      <c r="E736" s="141"/>
      <c r="F736" s="151"/>
      <c r="G736" s="174"/>
      <c r="H736" s="174"/>
    </row>
    <row r="737" spans="2:8" s="2" customFormat="1" x14ac:dyDescent="0.2">
      <c r="B737" s="106"/>
      <c r="C737" s="192"/>
      <c r="D737" s="107"/>
      <c r="E737" s="141"/>
      <c r="F737" s="151"/>
      <c r="G737" s="174"/>
      <c r="H737" s="174"/>
    </row>
    <row r="738" spans="2:8" s="2" customFormat="1" x14ac:dyDescent="0.2">
      <c r="B738" s="106"/>
      <c r="C738" s="192"/>
      <c r="D738" s="107"/>
      <c r="E738" s="141"/>
      <c r="F738" s="151"/>
      <c r="G738" s="174"/>
      <c r="H738" s="174"/>
    </row>
    <row r="739" spans="2:8" s="2" customFormat="1" x14ac:dyDescent="0.2">
      <c r="B739" s="106"/>
      <c r="C739" s="192"/>
      <c r="D739" s="107"/>
      <c r="E739" s="141"/>
      <c r="F739" s="151"/>
      <c r="G739" s="174"/>
      <c r="H739" s="174"/>
    </row>
    <row r="740" spans="2:8" s="2" customFormat="1" x14ac:dyDescent="0.2">
      <c r="B740" s="106"/>
      <c r="C740" s="192"/>
      <c r="D740" s="107"/>
      <c r="E740" s="141"/>
      <c r="F740" s="151"/>
      <c r="G740" s="174"/>
      <c r="H740" s="174"/>
    </row>
    <row r="741" spans="2:8" s="2" customFormat="1" x14ac:dyDescent="0.2">
      <c r="B741" s="106"/>
      <c r="C741" s="192"/>
      <c r="D741" s="107"/>
      <c r="E741" s="141"/>
      <c r="F741" s="151"/>
      <c r="G741" s="174"/>
      <c r="H741" s="174"/>
    </row>
    <row r="742" spans="2:8" s="2" customFormat="1" x14ac:dyDescent="0.2">
      <c r="B742" s="106"/>
      <c r="C742" s="192"/>
      <c r="D742" s="107"/>
      <c r="E742" s="141"/>
      <c r="F742" s="151"/>
      <c r="G742" s="174"/>
      <c r="H742" s="174"/>
    </row>
    <row r="743" spans="2:8" s="2" customFormat="1" x14ac:dyDescent="0.2">
      <c r="B743" s="106"/>
      <c r="C743" s="192"/>
      <c r="D743" s="107"/>
      <c r="E743" s="141"/>
      <c r="F743" s="151"/>
      <c r="G743" s="174"/>
      <c r="H743" s="174"/>
    </row>
    <row r="744" spans="2:8" s="2" customFormat="1" x14ac:dyDescent="0.2">
      <c r="B744" s="106"/>
      <c r="C744" s="192"/>
      <c r="D744" s="107"/>
      <c r="E744" s="141"/>
      <c r="F744" s="151"/>
      <c r="G744" s="174"/>
      <c r="H744" s="174"/>
    </row>
    <row r="745" spans="2:8" s="2" customFormat="1" x14ac:dyDescent="0.2">
      <c r="B745" s="106"/>
      <c r="C745" s="192"/>
      <c r="D745" s="107"/>
      <c r="E745" s="141"/>
      <c r="F745" s="151"/>
      <c r="G745" s="174"/>
      <c r="H745" s="174"/>
    </row>
    <row r="746" spans="2:8" s="2" customFormat="1" x14ac:dyDescent="0.2">
      <c r="B746" s="106"/>
      <c r="C746" s="192"/>
      <c r="D746" s="107"/>
      <c r="E746" s="141"/>
      <c r="F746" s="151"/>
      <c r="G746" s="174"/>
      <c r="H746" s="174"/>
    </row>
    <row r="747" spans="2:8" s="2" customFormat="1" x14ac:dyDescent="0.2">
      <c r="B747" s="106"/>
      <c r="C747" s="192"/>
      <c r="D747" s="107"/>
      <c r="E747" s="141"/>
      <c r="F747" s="151"/>
      <c r="G747" s="174"/>
      <c r="H747" s="174"/>
    </row>
    <row r="748" spans="2:8" s="2" customFormat="1" x14ac:dyDescent="0.2">
      <c r="B748" s="106"/>
      <c r="C748" s="192"/>
      <c r="D748" s="107"/>
      <c r="E748" s="141"/>
      <c r="F748" s="151"/>
      <c r="G748" s="174"/>
      <c r="H748" s="174"/>
    </row>
    <row r="749" spans="2:8" s="2" customFormat="1" x14ac:dyDescent="0.2">
      <c r="B749" s="106"/>
      <c r="C749" s="192"/>
      <c r="D749" s="107"/>
      <c r="E749" s="141"/>
      <c r="F749" s="151"/>
      <c r="G749" s="174"/>
      <c r="H749" s="174"/>
    </row>
    <row r="750" spans="2:8" s="2" customFormat="1" x14ac:dyDescent="0.2">
      <c r="B750" s="106"/>
      <c r="C750" s="192"/>
      <c r="D750" s="107"/>
      <c r="E750" s="141"/>
      <c r="F750" s="151"/>
      <c r="G750" s="174"/>
      <c r="H750" s="174"/>
    </row>
    <row r="751" spans="2:8" s="2" customFormat="1" x14ac:dyDescent="0.2">
      <c r="B751" s="106"/>
      <c r="C751" s="192"/>
      <c r="D751" s="107"/>
      <c r="E751" s="141"/>
      <c r="F751" s="151"/>
      <c r="G751" s="174"/>
      <c r="H751" s="174"/>
    </row>
    <row r="752" spans="2:8" s="2" customFormat="1" x14ac:dyDescent="0.2">
      <c r="B752" s="106"/>
      <c r="C752" s="192"/>
      <c r="D752" s="107"/>
      <c r="E752" s="141"/>
      <c r="F752" s="151"/>
      <c r="G752" s="174"/>
      <c r="H752" s="174"/>
    </row>
    <row r="753" spans="2:8" s="2" customFormat="1" x14ac:dyDescent="0.2">
      <c r="B753" s="106"/>
      <c r="C753" s="192"/>
      <c r="D753" s="107"/>
      <c r="E753" s="141"/>
      <c r="F753" s="151"/>
      <c r="G753" s="174"/>
      <c r="H753" s="174"/>
    </row>
    <row r="754" spans="2:8" s="2" customFormat="1" x14ac:dyDescent="0.2">
      <c r="B754" s="106"/>
      <c r="C754" s="192"/>
      <c r="D754" s="107"/>
      <c r="E754" s="141"/>
      <c r="F754" s="151"/>
      <c r="G754" s="174"/>
      <c r="H754" s="174"/>
    </row>
    <row r="755" spans="2:8" s="2" customFormat="1" x14ac:dyDescent="0.2">
      <c r="B755" s="106"/>
      <c r="C755" s="192"/>
      <c r="D755" s="107"/>
      <c r="E755" s="141"/>
      <c r="F755" s="151"/>
      <c r="G755" s="174"/>
      <c r="H755" s="174"/>
    </row>
    <row r="756" spans="2:8" s="2" customFormat="1" x14ac:dyDescent="0.2">
      <c r="B756" s="106"/>
      <c r="C756" s="192"/>
      <c r="D756" s="107"/>
      <c r="E756" s="141"/>
      <c r="F756" s="151"/>
      <c r="G756" s="174"/>
      <c r="H756" s="174"/>
    </row>
    <row r="757" spans="2:8" s="2" customFormat="1" x14ac:dyDescent="0.2">
      <c r="B757" s="106"/>
      <c r="C757" s="192"/>
      <c r="D757" s="107"/>
      <c r="E757" s="141"/>
      <c r="F757" s="151"/>
      <c r="G757" s="174"/>
      <c r="H757" s="174"/>
    </row>
    <row r="758" spans="2:8" s="2" customFormat="1" x14ac:dyDescent="0.2">
      <c r="B758" s="106"/>
      <c r="C758" s="192"/>
      <c r="D758" s="107"/>
      <c r="E758" s="141"/>
      <c r="F758" s="151"/>
      <c r="G758" s="174"/>
      <c r="H758" s="174"/>
    </row>
    <row r="759" spans="2:8" s="2" customFormat="1" x14ac:dyDescent="0.2">
      <c r="B759" s="106"/>
      <c r="C759" s="192"/>
      <c r="D759" s="107"/>
      <c r="E759" s="141"/>
      <c r="F759" s="151"/>
      <c r="G759" s="174"/>
      <c r="H759" s="174"/>
    </row>
    <row r="760" spans="2:8" s="2" customFormat="1" x14ac:dyDescent="0.2">
      <c r="B760" s="106"/>
      <c r="C760" s="192"/>
      <c r="D760" s="107"/>
      <c r="E760" s="141"/>
      <c r="F760" s="151"/>
      <c r="G760" s="174"/>
      <c r="H760" s="174"/>
    </row>
    <row r="761" spans="2:8" s="2" customFormat="1" x14ac:dyDescent="0.2">
      <c r="B761" s="106"/>
      <c r="C761" s="192"/>
      <c r="D761" s="107"/>
      <c r="E761" s="141"/>
      <c r="F761" s="151"/>
      <c r="G761" s="174"/>
      <c r="H761" s="174"/>
    </row>
    <row r="762" spans="2:8" s="2" customFormat="1" x14ac:dyDescent="0.2">
      <c r="B762" s="106"/>
      <c r="C762" s="192"/>
      <c r="D762" s="107"/>
      <c r="E762" s="141"/>
      <c r="F762" s="151"/>
      <c r="G762" s="174"/>
      <c r="H762" s="174"/>
    </row>
    <row r="763" spans="2:8" s="2" customFormat="1" x14ac:dyDescent="0.2">
      <c r="B763" s="106"/>
      <c r="C763" s="192"/>
      <c r="D763" s="107"/>
      <c r="E763" s="141"/>
      <c r="F763" s="151"/>
      <c r="G763" s="174"/>
      <c r="H763" s="174"/>
    </row>
    <row r="764" spans="2:8" s="2" customFormat="1" x14ac:dyDescent="0.2">
      <c r="B764" s="106"/>
      <c r="C764" s="192"/>
      <c r="D764" s="107"/>
      <c r="E764" s="141"/>
      <c r="F764" s="151"/>
      <c r="G764" s="174"/>
      <c r="H764" s="174"/>
    </row>
    <row r="765" spans="2:8" s="2" customFormat="1" x14ac:dyDescent="0.2">
      <c r="B765" s="106"/>
      <c r="C765" s="192"/>
      <c r="D765" s="107"/>
      <c r="E765" s="141"/>
      <c r="F765" s="151"/>
      <c r="G765" s="174"/>
      <c r="H765" s="174"/>
    </row>
    <row r="766" spans="2:8" s="2" customFormat="1" x14ac:dyDescent="0.2">
      <c r="B766" s="106"/>
      <c r="C766" s="192"/>
      <c r="D766" s="107"/>
      <c r="E766" s="141"/>
      <c r="F766" s="151"/>
      <c r="G766" s="174"/>
      <c r="H766" s="174"/>
    </row>
    <row r="767" spans="2:8" s="2" customFormat="1" x14ac:dyDescent="0.2">
      <c r="B767" s="106"/>
      <c r="C767" s="192"/>
      <c r="D767" s="107"/>
      <c r="E767" s="141"/>
      <c r="F767" s="151"/>
      <c r="G767" s="174"/>
      <c r="H767" s="174"/>
    </row>
    <row r="768" spans="2:8" s="2" customFormat="1" x14ac:dyDescent="0.2">
      <c r="B768" s="106"/>
      <c r="C768" s="192"/>
      <c r="D768" s="107"/>
      <c r="E768" s="141"/>
      <c r="F768" s="151"/>
      <c r="G768" s="174"/>
      <c r="H768" s="174"/>
    </row>
    <row r="769" spans="2:8" s="2" customFormat="1" x14ac:dyDescent="0.2">
      <c r="B769" s="106"/>
      <c r="C769" s="192"/>
      <c r="D769" s="107"/>
      <c r="E769" s="141"/>
      <c r="F769" s="151"/>
      <c r="G769" s="174"/>
      <c r="H769" s="174"/>
    </row>
    <row r="770" spans="2:8" s="2" customFormat="1" x14ac:dyDescent="0.2">
      <c r="B770" s="106"/>
      <c r="C770" s="192"/>
      <c r="D770" s="107"/>
      <c r="E770" s="141"/>
      <c r="F770" s="151"/>
      <c r="G770" s="174"/>
      <c r="H770" s="174"/>
    </row>
    <row r="771" spans="2:8" s="2" customFormat="1" x14ac:dyDescent="0.2">
      <c r="B771" s="106"/>
      <c r="C771" s="192"/>
      <c r="D771" s="107"/>
      <c r="E771" s="141"/>
      <c r="F771" s="151"/>
      <c r="G771" s="174"/>
      <c r="H771" s="174"/>
    </row>
    <row r="772" spans="2:8" s="2" customFormat="1" x14ac:dyDescent="0.2">
      <c r="B772" s="106"/>
      <c r="C772" s="192"/>
      <c r="D772" s="107"/>
      <c r="E772" s="141"/>
      <c r="F772" s="151"/>
      <c r="G772" s="174"/>
      <c r="H772" s="174"/>
    </row>
    <row r="773" spans="2:8" s="2" customFormat="1" x14ac:dyDescent="0.2">
      <c r="B773" s="106"/>
      <c r="C773" s="192"/>
      <c r="D773" s="107"/>
      <c r="E773" s="141"/>
      <c r="F773" s="151"/>
      <c r="G773" s="174"/>
      <c r="H773" s="174"/>
    </row>
    <row r="774" spans="2:8" s="2" customFormat="1" x14ac:dyDescent="0.2">
      <c r="B774" s="106"/>
      <c r="C774" s="192"/>
      <c r="D774" s="107"/>
      <c r="E774" s="141"/>
      <c r="F774" s="151"/>
      <c r="G774" s="174"/>
      <c r="H774" s="174"/>
    </row>
    <row r="775" spans="2:8" s="2" customFormat="1" x14ac:dyDescent="0.2">
      <c r="B775" s="106"/>
      <c r="C775" s="192"/>
      <c r="D775" s="107"/>
      <c r="E775" s="141"/>
      <c r="F775" s="151"/>
      <c r="G775" s="174"/>
      <c r="H775" s="174"/>
    </row>
    <row r="776" spans="2:8" s="2" customFormat="1" x14ac:dyDescent="0.2">
      <c r="B776" s="106"/>
      <c r="C776" s="192"/>
      <c r="D776" s="107"/>
      <c r="E776" s="141"/>
      <c r="F776" s="151"/>
      <c r="G776" s="174"/>
      <c r="H776" s="174"/>
    </row>
    <row r="777" spans="2:8" s="2" customFormat="1" x14ac:dyDescent="0.2">
      <c r="B777" s="106"/>
      <c r="C777" s="192"/>
      <c r="D777" s="107"/>
      <c r="E777" s="141"/>
      <c r="F777" s="151"/>
      <c r="G777" s="174"/>
      <c r="H777" s="174"/>
    </row>
    <row r="778" spans="2:8" s="2" customFormat="1" x14ac:dyDescent="0.2">
      <c r="B778" s="106"/>
      <c r="C778" s="192"/>
      <c r="D778" s="107"/>
      <c r="E778" s="141"/>
      <c r="F778" s="151"/>
      <c r="G778" s="174"/>
      <c r="H778" s="174"/>
    </row>
    <row r="779" spans="2:8" s="2" customFormat="1" x14ac:dyDescent="0.2">
      <c r="B779" s="106"/>
      <c r="C779" s="192"/>
      <c r="D779" s="107"/>
      <c r="E779" s="141"/>
      <c r="F779" s="151"/>
      <c r="G779" s="174"/>
      <c r="H779" s="174"/>
    </row>
    <row r="780" spans="2:8" s="2" customFormat="1" x14ac:dyDescent="0.2">
      <c r="B780" s="106"/>
      <c r="C780" s="192"/>
      <c r="D780" s="107"/>
      <c r="E780" s="141"/>
      <c r="F780" s="151"/>
      <c r="G780" s="174"/>
      <c r="H780" s="174"/>
    </row>
    <row r="781" spans="2:8" s="2" customFormat="1" x14ac:dyDescent="0.2">
      <c r="B781" s="106"/>
      <c r="C781" s="192"/>
      <c r="D781" s="107"/>
      <c r="E781" s="141"/>
      <c r="F781" s="151"/>
      <c r="G781" s="174"/>
      <c r="H781" s="174"/>
    </row>
    <row r="782" spans="2:8" s="2" customFormat="1" x14ac:dyDescent="0.2">
      <c r="B782" s="106"/>
      <c r="C782" s="192"/>
      <c r="D782" s="107"/>
      <c r="E782" s="141"/>
      <c r="F782" s="151"/>
      <c r="G782" s="174"/>
      <c r="H782" s="174"/>
    </row>
    <row r="783" spans="2:8" s="2" customFormat="1" x14ac:dyDescent="0.2">
      <c r="B783" s="106"/>
      <c r="C783" s="192"/>
      <c r="D783" s="107"/>
      <c r="E783" s="141"/>
      <c r="F783" s="151"/>
      <c r="G783" s="174"/>
      <c r="H783" s="174"/>
    </row>
    <row r="784" spans="2:8" s="2" customFormat="1" x14ac:dyDescent="0.2">
      <c r="B784" s="106"/>
      <c r="C784" s="192"/>
      <c r="D784" s="107"/>
      <c r="E784" s="141"/>
      <c r="F784" s="151"/>
      <c r="G784" s="174"/>
      <c r="H784" s="174"/>
    </row>
    <row r="785" spans="2:8" s="2" customFormat="1" x14ac:dyDescent="0.2">
      <c r="B785" s="106"/>
      <c r="C785" s="192"/>
      <c r="D785" s="107"/>
      <c r="E785" s="141"/>
      <c r="F785" s="151"/>
      <c r="G785" s="174"/>
      <c r="H785" s="174"/>
    </row>
    <row r="786" spans="2:8" s="2" customFormat="1" x14ac:dyDescent="0.2">
      <c r="B786" s="106"/>
      <c r="C786" s="192"/>
      <c r="D786" s="107"/>
      <c r="E786" s="141"/>
      <c r="F786" s="151"/>
      <c r="G786" s="174"/>
      <c r="H786" s="174"/>
    </row>
    <row r="787" spans="2:8" s="2" customFormat="1" x14ac:dyDescent="0.2">
      <c r="B787" s="106"/>
      <c r="C787" s="192"/>
      <c r="D787" s="107"/>
      <c r="E787" s="141"/>
      <c r="F787" s="151"/>
      <c r="G787" s="174"/>
      <c r="H787" s="174"/>
    </row>
    <row r="788" spans="2:8" s="2" customFormat="1" x14ac:dyDescent="0.2">
      <c r="B788" s="106"/>
      <c r="C788" s="192"/>
      <c r="D788" s="107"/>
      <c r="E788" s="141"/>
      <c r="F788" s="151"/>
      <c r="G788" s="174"/>
      <c r="H788" s="174"/>
    </row>
    <row r="789" spans="2:8" s="2" customFormat="1" x14ac:dyDescent="0.2">
      <c r="B789" s="106"/>
      <c r="C789" s="192"/>
      <c r="D789" s="107"/>
      <c r="E789" s="141"/>
      <c r="F789" s="151"/>
      <c r="G789" s="174"/>
      <c r="H789" s="174"/>
    </row>
    <row r="790" spans="2:8" s="2" customFormat="1" x14ac:dyDescent="0.2">
      <c r="B790" s="106"/>
      <c r="C790" s="192"/>
      <c r="D790" s="107"/>
      <c r="E790" s="141"/>
      <c r="F790" s="151"/>
      <c r="G790" s="174"/>
      <c r="H790" s="174"/>
    </row>
    <row r="791" spans="2:8" s="2" customFormat="1" x14ac:dyDescent="0.2">
      <c r="B791" s="106"/>
      <c r="C791" s="192"/>
      <c r="D791" s="107"/>
      <c r="E791" s="141"/>
      <c r="F791" s="151"/>
      <c r="G791" s="174"/>
      <c r="H791" s="174"/>
    </row>
    <row r="792" spans="2:8" s="2" customFormat="1" x14ac:dyDescent="0.2">
      <c r="B792" s="106"/>
      <c r="C792" s="192"/>
      <c r="D792" s="107"/>
      <c r="E792" s="141"/>
      <c r="F792" s="151"/>
      <c r="G792" s="174"/>
      <c r="H792" s="174"/>
    </row>
    <row r="793" spans="2:8" s="2" customFormat="1" x14ac:dyDescent="0.2">
      <c r="B793" s="106"/>
      <c r="C793" s="192"/>
      <c r="D793" s="107"/>
      <c r="E793" s="141"/>
      <c r="F793" s="151"/>
      <c r="G793" s="174"/>
      <c r="H793" s="174"/>
    </row>
    <row r="794" spans="2:8" s="2" customFormat="1" x14ac:dyDescent="0.2">
      <c r="B794" s="106"/>
      <c r="C794" s="192"/>
      <c r="D794" s="107"/>
      <c r="E794" s="141"/>
      <c r="F794" s="151"/>
      <c r="G794" s="174"/>
      <c r="H794" s="174"/>
    </row>
    <row r="795" spans="2:8" s="2" customFormat="1" x14ac:dyDescent="0.2">
      <c r="B795" s="106"/>
      <c r="C795" s="192"/>
      <c r="D795" s="107"/>
      <c r="E795" s="141"/>
      <c r="F795" s="151"/>
      <c r="G795" s="174"/>
      <c r="H795" s="174"/>
    </row>
    <row r="796" spans="2:8" s="2" customFormat="1" x14ac:dyDescent="0.2">
      <c r="B796" s="106"/>
      <c r="C796" s="192"/>
      <c r="D796" s="107"/>
      <c r="E796" s="141"/>
      <c r="F796" s="151"/>
      <c r="G796" s="174"/>
      <c r="H796" s="174"/>
    </row>
    <row r="797" spans="2:8" s="2" customFormat="1" x14ac:dyDescent="0.2">
      <c r="B797" s="106"/>
      <c r="C797" s="192"/>
      <c r="D797" s="107"/>
      <c r="E797" s="141"/>
      <c r="F797" s="151"/>
      <c r="G797" s="174"/>
      <c r="H797" s="174"/>
    </row>
    <row r="798" spans="2:8" s="2" customFormat="1" x14ac:dyDescent="0.2">
      <c r="B798" s="106"/>
      <c r="C798" s="192"/>
      <c r="D798" s="107"/>
      <c r="E798" s="141"/>
      <c r="F798" s="151"/>
      <c r="G798" s="174"/>
      <c r="H798" s="174"/>
    </row>
    <row r="799" spans="2:8" s="2" customFormat="1" x14ac:dyDescent="0.2">
      <c r="B799" s="106"/>
      <c r="C799" s="192"/>
      <c r="D799" s="107"/>
      <c r="E799" s="141"/>
      <c r="F799" s="151"/>
      <c r="G799" s="174"/>
      <c r="H799" s="174"/>
    </row>
    <row r="800" spans="2:8" s="2" customFormat="1" x14ac:dyDescent="0.2">
      <c r="B800" s="106"/>
      <c r="C800" s="192"/>
      <c r="D800" s="107"/>
      <c r="E800" s="141"/>
      <c r="F800" s="151"/>
      <c r="G800" s="174"/>
      <c r="H800" s="174"/>
    </row>
    <row r="801" spans="2:8" s="2" customFormat="1" x14ac:dyDescent="0.2">
      <c r="B801" s="106"/>
      <c r="C801" s="192"/>
      <c r="D801" s="107"/>
      <c r="E801" s="141"/>
      <c r="F801" s="151"/>
      <c r="G801" s="174"/>
      <c r="H801" s="174"/>
    </row>
    <row r="802" spans="2:8" s="2" customFormat="1" x14ac:dyDescent="0.2">
      <c r="B802" s="106"/>
      <c r="C802" s="192"/>
      <c r="D802" s="107"/>
      <c r="E802" s="141"/>
      <c r="F802" s="151"/>
      <c r="G802" s="174"/>
      <c r="H802" s="174"/>
    </row>
    <row r="803" spans="2:8" s="2" customFormat="1" x14ac:dyDescent="0.2">
      <c r="B803" s="106"/>
      <c r="C803" s="192"/>
      <c r="D803" s="107"/>
      <c r="E803" s="141"/>
      <c r="F803" s="151"/>
      <c r="G803" s="174"/>
      <c r="H803" s="174"/>
    </row>
    <row r="804" spans="2:8" s="2" customFormat="1" x14ac:dyDescent="0.2">
      <c r="B804" s="106"/>
      <c r="C804" s="192"/>
      <c r="D804" s="107"/>
      <c r="E804" s="141"/>
      <c r="F804" s="151"/>
      <c r="G804" s="174"/>
      <c r="H804" s="174"/>
    </row>
    <row r="805" spans="2:8" s="2" customFormat="1" x14ac:dyDescent="0.2">
      <c r="B805" s="106"/>
      <c r="C805" s="192"/>
      <c r="D805" s="107"/>
      <c r="E805" s="141"/>
      <c r="F805" s="151"/>
      <c r="G805" s="174"/>
      <c r="H805" s="174"/>
    </row>
    <row r="806" spans="2:8" s="2" customFormat="1" x14ac:dyDescent="0.2">
      <c r="B806" s="106"/>
      <c r="C806" s="192"/>
      <c r="D806" s="107"/>
      <c r="E806" s="141"/>
      <c r="F806" s="151"/>
      <c r="G806" s="174"/>
      <c r="H806" s="174"/>
    </row>
    <row r="807" spans="2:8" s="2" customFormat="1" x14ac:dyDescent="0.2">
      <c r="B807" s="106"/>
      <c r="C807" s="192"/>
      <c r="D807" s="107"/>
      <c r="E807" s="141"/>
      <c r="F807" s="151"/>
      <c r="G807" s="174"/>
      <c r="H807" s="174"/>
    </row>
    <row r="808" spans="2:8" s="2" customFormat="1" x14ac:dyDescent="0.2">
      <c r="B808" s="106"/>
      <c r="C808" s="192"/>
      <c r="D808" s="107"/>
      <c r="E808" s="141"/>
      <c r="F808" s="151"/>
      <c r="G808" s="174"/>
      <c r="H808" s="174"/>
    </row>
    <row r="809" spans="2:8" s="2" customFormat="1" x14ac:dyDescent="0.2">
      <c r="B809" s="106"/>
      <c r="C809" s="192"/>
      <c r="D809" s="107"/>
      <c r="E809" s="141"/>
      <c r="F809" s="151"/>
      <c r="G809" s="174"/>
      <c r="H809" s="174"/>
    </row>
    <row r="810" spans="2:8" s="2" customFormat="1" x14ac:dyDescent="0.2">
      <c r="B810" s="106"/>
      <c r="C810" s="192"/>
      <c r="D810" s="107"/>
      <c r="E810" s="141"/>
      <c r="F810" s="151"/>
      <c r="G810" s="174"/>
      <c r="H810" s="174"/>
    </row>
    <row r="811" spans="2:8" s="2" customFormat="1" x14ac:dyDescent="0.2">
      <c r="B811" s="106"/>
      <c r="C811" s="192"/>
      <c r="D811" s="107"/>
      <c r="E811" s="141"/>
      <c r="F811" s="151"/>
      <c r="G811" s="174"/>
      <c r="H811" s="174"/>
    </row>
    <row r="812" spans="2:8" s="2" customFormat="1" x14ac:dyDescent="0.2">
      <c r="B812" s="106"/>
      <c r="C812" s="192"/>
      <c r="D812" s="107"/>
      <c r="E812" s="141"/>
      <c r="F812" s="151"/>
      <c r="G812" s="174"/>
      <c r="H812" s="174"/>
    </row>
    <row r="813" spans="2:8" s="2" customFormat="1" x14ac:dyDescent="0.2">
      <c r="B813" s="106"/>
      <c r="C813" s="192"/>
      <c r="D813" s="107"/>
      <c r="E813" s="141"/>
      <c r="F813" s="151"/>
      <c r="G813" s="174"/>
      <c r="H813" s="174"/>
    </row>
    <row r="814" spans="2:8" s="2" customFormat="1" x14ac:dyDescent="0.2">
      <c r="B814" s="106"/>
      <c r="C814" s="192"/>
      <c r="D814" s="107"/>
      <c r="E814" s="141"/>
      <c r="F814" s="151"/>
      <c r="G814" s="174"/>
      <c r="H814" s="174"/>
    </row>
    <row r="815" spans="2:8" s="2" customFormat="1" x14ac:dyDescent="0.2">
      <c r="B815" s="106"/>
      <c r="C815" s="192"/>
      <c r="D815" s="107"/>
      <c r="E815" s="141"/>
      <c r="F815" s="151"/>
      <c r="G815" s="174"/>
      <c r="H815" s="174"/>
    </row>
    <row r="816" spans="2:8" s="2" customFormat="1" x14ac:dyDescent="0.2">
      <c r="B816" s="106"/>
      <c r="C816" s="192"/>
      <c r="D816" s="107"/>
      <c r="E816" s="141"/>
      <c r="F816" s="151"/>
      <c r="G816" s="174"/>
      <c r="H816" s="174"/>
    </row>
    <row r="817" spans="2:8" s="2" customFormat="1" x14ac:dyDescent="0.2">
      <c r="B817" s="106"/>
      <c r="C817" s="192"/>
      <c r="D817" s="107"/>
      <c r="E817" s="141"/>
      <c r="F817" s="151"/>
      <c r="G817" s="174"/>
      <c r="H817" s="174"/>
    </row>
    <row r="818" spans="2:8" s="2" customFormat="1" x14ac:dyDescent="0.2">
      <c r="B818" s="106"/>
      <c r="C818" s="192"/>
      <c r="D818" s="107"/>
      <c r="E818" s="141"/>
      <c r="F818" s="151"/>
      <c r="G818" s="174"/>
      <c r="H818" s="174"/>
    </row>
    <row r="819" spans="2:8" s="2" customFormat="1" x14ac:dyDescent="0.2">
      <c r="B819" s="106"/>
      <c r="C819" s="192"/>
      <c r="D819" s="107"/>
      <c r="E819" s="141"/>
      <c r="F819" s="151"/>
      <c r="G819" s="174"/>
      <c r="H819" s="174"/>
    </row>
    <row r="820" spans="2:8" s="2" customFormat="1" x14ac:dyDescent="0.2">
      <c r="B820" s="106"/>
      <c r="C820" s="192"/>
      <c r="D820" s="107"/>
      <c r="E820" s="141"/>
      <c r="F820" s="151"/>
      <c r="G820" s="174"/>
      <c r="H820" s="174"/>
    </row>
    <row r="821" spans="2:8" s="2" customFormat="1" x14ac:dyDescent="0.2">
      <c r="B821" s="106"/>
      <c r="C821" s="192"/>
      <c r="D821" s="107"/>
      <c r="E821" s="141"/>
      <c r="F821" s="151"/>
      <c r="G821" s="174"/>
      <c r="H821" s="174"/>
    </row>
    <row r="822" spans="2:8" s="2" customFormat="1" x14ac:dyDescent="0.2">
      <c r="B822" s="106"/>
      <c r="C822" s="192"/>
      <c r="D822" s="107"/>
      <c r="E822" s="141"/>
      <c r="F822" s="151"/>
      <c r="G822" s="174"/>
      <c r="H822" s="174"/>
    </row>
    <row r="823" spans="2:8" s="2" customFormat="1" x14ac:dyDescent="0.2">
      <c r="B823" s="106"/>
      <c r="C823" s="192"/>
      <c r="D823" s="107"/>
      <c r="E823" s="141"/>
      <c r="F823" s="151"/>
      <c r="G823" s="174"/>
      <c r="H823" s="174"/>
    </row>
    <row r="824" spans="2:8" s="2" customFormat="1" x14ac:dyDescent="0.2">
      <c r="B824" s="106"/>
      <c r="C824" s="192"/>
      <c r="D824" s="107"/>
      <c r="E824" s="141"/>
      <c r="F824" s="151"/>
      <c r="G824" s="174"/>
      <c r="H824" s="174"/>
    </row>
    <row r="825" spans="2:8" s="2" customFormat="1" x14ac:dyDescent="0.2">
      <c r="B825" s="106"/>
      <c r="C825" s="192"/>
      <c r="D825" s="107"/>
      <c r="E825" s="141"/>
      <c r="F825" s="151"/>
      <c r="G825" s="174"/>
      <c r="H825" s="174"/>
    </row>
    <row r="826" spans="2:8" s="2" customFormat="1" x14ac:dyDescent="0.2">
      <c r="B826" s="106"/>
      <c r="C826" s="192"/>
      <c r="D826" s="107"/>
      <c r="E826" s="141"/>
      <c r="F826" s="151"/>
      <c r="G826" s="174"/>
      <c r="H826" s="174"/>
    </row>
    <row r="827" spans="2:8" s="2" customFormat="1" x14ac:dyDescent="0.2">
      <c r="B827" s="106"/>
      <c r="C827" s="192"/>
      <c r="D827" s="107"/>
      <c r="E827" s="141"/>
      <c r="F827" s="151"/>
      <c r="G827" s="174"/>
      <c r="H827" s="174"/>
    </row>
    <row r="828" spans="2:8" s="2" customFormat="1" x14ac:dyDescent="0.2">
      <c r="B828" s="106"/>
      <c r="C828" s="192"/>
      <c r="D828" s="107"/>
      <c r="E828" s="141"/>
      <c r="F828" s="151"/>
      <c r="G828" s="174"/>
      <c r="H828" s="174"/>
    </row>
    <row r="829" spans="2:8" s="2" customFormat="1" x14ac:dyDescent="0.2">
      <c r="B829" s="106"/>
      <c r="C829" s="192"/>
      <c r="D829" s="107"/>
      <c r="E829" s="141"/>
      <c r="F829" s="151"/>
      <c r="G829" s="174"/>
      <c r="H829" s="174"/>
    </row>
    <row r="830" spans="2:8" s="2" customFormat="1" x14ac:dyDescent="0.2">
      <c r="B830" s="106"/>
      <c r="C830" s="192"/>
      <c r="D830" s="107"/>
      <c r="E830" s="141"/>
      <c r="F830" s="151"/>
      <c r="G830" s="174"/>
      <c r="H830" s="174"/>
    </row>
    <row r="831" spans="2:8" s="2" customFormat="1" x14ac:dyDescent="0.2">
      <c r="B831" s="106"/>
      <c r="C831" s="192"/>
      <c r="D831" s="107"/>
      <c r="E831" s="141"/>
      <c r="F831" s="151"/>
      <c r="G831" s="174"/>
      <c r="H831" s="174"/>
    </row>
    <row r="832" spans="2:8" s="2" customFormat="1" x14ac:dyDescent="0.2">
      <c r="B832" s="106"/>
      <c r="C832" s="192"/>
      <c r="D832" s="107"/>
      <c r="E832" s="141"/>
      <c r="F832" s="151"/>
      <c r="G832" s="174"/>
      <c r="H832" s="174"/>
    </row>
    <row r="833" spans="2:8" s="2" customFormat="1" x14ac:dyDescent="0.2">
      <c r="B833" s="106"/>
      <c r="C833" s="192"/>
      <c r="D833" s="107"/>
      <c r="E833" s="141"/>
      <c r="F833" s="151"/>
      <c r="G833" s="174"/>
      <c r="H833" s="174"/>
    </row>
    <row r="834" spans="2:8" s="2" customFormat="1" x14ac:dyDescent="0.2">
      <c r="B834" s="106"/>
      <c r="C834" s="192"/>
      <c r="D834" s="107"/>
      <c r="E834" s="141"/>
      <c r="F834" s="151"/>
      <c r="G834" s="174"/>
      <c r="H834" s="174"/>
    </row>
    <row r="835" spans="2:8" s="2" customFormat="1" x14ac:dyDescent="0.2">
      <c r="B835" s="106"/>
      <c r="C835" s="192"/>
      <c r="D835" s="107"/>
      <c r="E835" s="141"/>
      <c r="F835" s="151"/>
      <c r="G835" s="174"/>
      <c r="H835" s="174"/>
    </row>
    <row r="836" spans="2:8" s="2" customFormat="1" x14ac:dyDescent="0.2">
      <c r="B836" s="106"/>
      <c r="C836" s="192"/>
      <c r="D836" s="107"/>
      <c r="E836" s="141"/>
      <c r="F836" s="151"/>
      <c r="G836" s="174"/>
      <c r="H836" s="174"/>
    </row>
    <row r="837" spans="2:8" s="2" customFormat="1" x14ac:dyDescent="0.2">
      <c r="B837" s="106"/>
      <c r="C837" s="192"/>
      <c r="D837" s="107"/>
      <c r="E837" s="141"/>
      <c r="F837" s="151"/>
      <c r="G837" s="174"/>
      <c r="H837" s="174"/>
    </row>
    <row r="838" spans="2:8" s="2" customFormat="1" x14ac:dyDescent="0.2">
      <c r="B838" s="106"/>
      <c r="C838" s="192"/>
      <c r="D838" s="107"/>
      <c r="E838" s="141"/>
      <c r="F838" s="151"/>
      <c r="G838" s="174"/>
      <c r="H838" s="174"/>
    </row>
    <row r="839" spans="2:8" s="2" customFormat="1" x14ac:dyDescent="0.2">
      <c r="B839" s="106"/>
      <c r="C839" s="192"/>
      <c r="D839" s="107"/>
      <c r="E839" s="141"/>
      <c r="F839" s="151"/>
      <c r="G839" s="174"/>
      <c r="H839" s="174"/>
    </row>
    <row r="840" spans="2:8" s="2" customFormat="1" x14ac:dyDescent="0.2">
      <c r="B840" s="106"/>
      <c r="C840" s="192"/>
      <c r="D840" s="107"/>
      <c r="E840" s="141"/>
      <c r="F840" s="151"/>
      <c r="G840" s="174"/>
      <c r="H840" s="174"/>
    </row>
    <row r="841" spans="2:8" s="2" customFormat="1" x14ac:dyDescent="0.2">
      <c r="B841" s="106"/>
      <c r="C841" s="192"/>
      <c r="D841" s="107"/>
      <c r="E841" s="141"/>
      <c r="F841" s="151"/>
      <c r="G841" s="174"/>
      <c r="H841" s="174"/>
    </row>
    <row r="842" spans="2:8" s="2" customFormat="1" x14ac:dyDescent="0.2">
      <c r="B842" s="106"/>
      <c r="C842" s="192"/>
      <c r="D842" s="107"/>
      <c r="E842" s="141"/>
      <c r="F842" s="151"/>
      <c r="G842" s="174"/>
      <c r="H842" s="174"/>
    </row>
    <row r="843" spans="2:8" s="2" customFormat="1" x14ac:dyDescent="0.2">
      <c r="B843" s="106"/>
      <c r="C843" s="192"/>
      <c r="D843" s="107"/>
      <c r="E843" s="141"/>
      <c r="F843" s="151"/>
      <c r="G843" s="174"/>
      <c r="H843" s="174"/>
    </row>
    <row r="844" spans="2:8" s="2" customFormat="1" x14ac:dyDescent="0.2">
      <c r="B844" s="106"/>
      <c r="C844" s="192"/>
      <c r="D844" s="107"/>
      <c r="E844" s="141"/>
      <c r="F844" s="151"/>
      <c r="G844" s="174"/>
      <c r="H844" s="174"/>
    </row>
    <row r="845" spans="2:8" s="2" customFormat="1" x14ac:dyDescent="0.2">
      <c r="B845" s="106"/>
      <c r="C845" s="192"/>
      <c r="D845" s="107"/>
      <c r="E845" s="141"/>
      <c r="F845" s="151"/>
      <c r="G845" s="174"/>
      <c r="H845" s="174"/>
    </row>
    <row r="846" spans="2:8" s="2" customFormat="1" x14ac:dyDescent="0.2">
      <c r="B846" s="106"/>
      <c r="C846" s="192"/>
      <c r="D846" s="107"/>
      <c r="E846" s="141"/>
      <c r="F846" s="151"/>
      <c r="G846" s="174"/>
      <c r="H846" s="174"/>
    </row>
    <row r="847" spans="2:8" s="2" customFormat="1" x14ac:dyDescent="0.2">
      <c r="B847" s="106"/>
      <c r="C847" s="192"/>
      <c r="D847" s="107"/>
      <c r="E847" s="141"/>
      <c r="F847" s="151"/>
      <c r="G847" s="174"/>
      <c r="H847" s="174"/>
    </row>
    <row r="848" spans="2:8" s="2" customFormat="1" x14ac:dyDescent="0.2">
      <c r="B848" s="106"/>
      <c r="C848" s="192"/>
      <c r="D848" s="107"/>
      <c r="E848" s="141"/>
      <c r="F848" s="151"/>
      <c r="G848" s="174"/>
      <c r="H848" s="174"/>
    </row>
    <row r="849" spans="2:8" s="2" customFormat="1" x14ac:dyDescent="0.2">
      <c r="B849" s="106"/>
      <c r="C849" s="192"/>
      <c r="D849" s="107"/>
      <c r="E849" s="141"/>
      <c r="F849" s="151"/>
      <c r="G849" s="174"/>
      <c r="H849" s="174"/>
    </row>
    <row r="850" spans="2:8" s="2" customFormat="1" x14ac:dyDescent="0.2">
      <c r="B850" s="106"/>
      <c r="C850" s="192"/>
      <c r="D850" s="107"/>
      <c r="E850" s="141"/>
      <c r="F850" s="151"/>
      <c r="G850" s="174"/>
      <c r="H850" s="174"/>
    </row>
    <row r="851" spans="2:8" s="2" customFormat="1" x14ac:dyDescent="0.2">
      <c r="B851" s="106"/>
      <c r="C851" s="192"/>
      <c r="D851" s="107"/>
      <c r="E851" s="141"/>
      <c r="F851" s="151"/>
      <c r="G851" s="174"/>
      <c r="H851" s="174"/>
    </row>
    <row r="852" spans="2:8" s="2" customFormat="1" x14ac:dyDescent="0.2">
      <c r="B852" s="106"/>
      <c r="C852" s="192"/>
      <c r="D852" s="107"/>
      <c r="E852" s="141"/>
      <c r="F852" s="151"/>
      <c r="G852" s="174"/>
      <c r="H852" s="174"/>
    </row>
    <row r="853" spans="2:8" s="2" customFormat="1" x14ac:dyDescent="0.2">
      <c r="B853" s="106"/>
      <c r="C853" s="192"/>
      <c r="D853" s="107"/>
      <c r="E853" s="141"/>
      <c r="F853" s="151"/>
      <c r="G853" s="174"/>
      <c r="H853" s="174"/>
    </row>
    <row r="854" spans="2:8" s="2" customFormat="1" x14ac:dyDescent="0.2">
      <c r="B854" s="106"/>
      <c r="C854" s="192"/>
      <c r="D854" s="107"/>
      <c r="E854" s="141"/>
      <c r="F854" s="151"/>
      <c r="G854" s="174"/>
      <c r="H854" s="174"/>
    </row>
    <row r="855" spans="2:8" s="2" customFormat="1" x14ac:dyDescent="0.2">
      <c r="B855" s="106"/>
      <c r="C855" s="192"/>
      <c r="D855" s="107"/>
      <c r="E855" s="141"/>
      <c r="F855" s="151"/>
      <c r="G855" s="174"/>
      <c r="H855" s="174"/>
    </row>
    <row r="856" spans="2:8" s="2" customFormat="1" x14ac:dyDescent="0.2">
      <c r="B856" s="106"/>
      <c r="C856" s="192"/>
      <c r="D856" s="107"/>
      <c r="E856" s="141"/>
      <c r="F856" s="151"/>
      <c r="G856" s="174"/>
      <c r="H856" s="174"/>
    </row>
    <row r="857" spans="2:8" s="2" customFormat="1" x14ac:dyDescent="0.2">
      <c r="B857" s="106"/>
      <c r="C857" s="192"/>
      <c r="D857" s="107"/>
      <c r="E857" s="141"/>
      <c r="F857" s="151"/>
      <c r="G857" s="174"/>
      <c r="H857" s="174"/>
    </row>
    <row r="858" spans="2:8" s="2" customFormat="1" x14ac:dyDescent="0.2">
      <c r="B858" s="106"/>
      <c r="C858" s="192"/>
      <c r="D858" s="107"/>
      <c r="E858" s="141"/>
      <c r="F858" s="151"/>
      <c r="G858" s="174"/>
      <c r="H858" s="174"/>
    </row>
    <row r="859" spans="2:8" s="2" customFormat="1" x14ac:dyDescent="0.2">
      <c r="B859" s="106"/>
      <c r="C859" s="192"/>
      <c r="D859" s="107"/>
      <c r="E859" s="141"/>
      <c r="F859" s="151"/>
      <c r="G859" s="174"/>
      <c r="H859" s="174"/>
    </row>
    <row r="860" spans="2:8" s="2" customFormat="1" x14ac:dyDescent="0.2">
      <c r="B860" s="106"/>
      <c r="C860" s="192"/>
      <c r="D860" s="107"/>
      <c r="E860" s="141"/>
      <c r="F860" s="151"/>
      <c r="G860" s="174"/>
      <c r="H860" s="174"/>
    </row>
    <row r="861" spans="2:8" s="2" customFormat="1" x14ac:dyDescent="0.2">
      <c r="B861" s="106"/>
      <c r="C861" s="192"/>
      <c r="D861" s="107"/>
      <c r="E861" s="141"/>
      <c r="F861" s="151"/>
      <c r="G861" s="174"/>
      <c r="H861" s="174"/>
    </row>
    <row r="862" spans="2:8" s="2" customFormat="1" x14ac:dyDescent="0.2">
      <c r="B862" s="106"/>
      <c r="C862" s="192"/>
      <c r="D862" s="107"/>
      <c r="E862" s="141"/>
      <c r="F862" s="151"/>
      <c r="G862" s="174"/>
      <c r="H862" s="174"/>
    </row>
    <row r="863" spans="2:8" s="2" customFormat="1" x14ac:dyDescent="0.2">
      <c r="B863" s="106"/>
      <c r="C863" s="192"/>
      <c r="D863" s="107"/>
      <c r="E863" s="141"/>
      <c r="F863" s="151"/>
      <c r="G863" s="174"/>
      <c r="H863" s="174"/>
    </row>
    <row r="864" spans="2:8" s="2" customFormat="1" x14ac:dyDescent="0.2">
      <c r="B864" s="106"/>
      <c r="C864" s="192"/>
      <c r="D864" s="107"/>
      <c r="E864" s="141"/>
      <c r="F864" s="151"/>
      <c r="G864" s="174"/>
      <c r="H864" s="174"/>
    </row>
    <row r="865" spans="2:8" s="2" customFormat="1" x14ac:dyDescent="0.2">
      <c r="B865" s="106"/>
      <c r="C865" s="192"/>
      <c r="D865" s="107"/>
      <c r="E865" s="141"/>
      <c r="F865" s="151"/>
      <c r="G865" s="174"/>
      <c r="H865" s="174"/>
    </row>
    <row r="866" spans="2:8" s="2" customFormat="1" x14ac:dyDescent="0.2">
      <c r="B866" s="106"/>
      <c r="C866" s="192"/>
      <c r="D866" s="107"/>
      <c r="E866" s="141"/>
      <c r="F866" s="151"/>
      <c r="G866" s="174"/>
      <c r="H866" s="174"/>
    </row>
    <row r="867" spans="2:8" s="2" customFormat="1" x14ac:dyDescent="0.2">
      <c r="B867" s="106"/>
      <c r="C867" s="192"/>
      <c r="D867" s="107"/>
      <c r="E867" s="141"/>
      <c r="F867" s="151"/>
      <c r="G867" s="174"/>
      <c r="H867" s="174"/>
    </row>
    <row r="868" spans="2:8" s="2" customFormat="1" x14ac:dyDescent="0.2">
      <c r="B868" s="106"/>
      <c r="C868" s="192"/>
      <c r="D868" s="107"/>
      <c r="E868" s="141"/>
      <c r="F868" s="151"/>
      <c r="G868" s="174"/>
      <c r="H868" s="174"/>
    </row>
    <row r="869" spans="2:8" s="2" customFormat="1" x14ac:dyDescent="0.2">
      <c r="B869" s="106"/>
      <c r="C869" s="192"/>
      <c r="D869" s="107"/>
      <c r="E869" s="141"/>
      <c r="F869" s="151"/>
      <c r="G869" s="174"/>
      <c r="H869" s="174"/>
    </row>
    <row r="870" spans="2:8" s="2" customFormat="1" x14ac:dyDescent="0.2">
      <c r="B870" s="106"/>
      <c r="C870" s="192"/>
      <c r="D870" s="107"/>
      <c r="E870" s="141"/>
      <c r="F870" s="151"/>
      <c r="G870" s="174"/>
      <c r="H870" s="174"/>
    </row>
    <row r="871" spans="2:8" s="2" customFormat="1" x14ac:dyDescent="0.2">
      <c r="B871" s="106"/>
      <c r="C871" s="192"/>
      <c r="D871" s="107"/>
      <c r="E871" s="141"/>
      <c r="F871" s="151"/>
      <c r="G871" s="174"/>
      <c r="H871" s="174"/>
    </row>
    <row r="872" spans="2:8" s="2" customFormat="1" x14ac:dyDescent="0.2">
      <c r="B872" s="106"/>
      <c r="C872" s="192"/>
      <c r="D872" s="107"/>
      <c r="E872" s="141"/>
      <c r="F872" s="151"/>
      <c r="G872" s="174"/>
      <c r="H872" s="174"/>
    </row>
    <row r="873" spans="2:8" s="2" customFormat="1" x14ac:dyDescent="0.2">
      <c r="B873" s="106"/>
      <c r="C873" s="192"/>
      <c r="D873" s="107"/>
      <c r="E873" s="141"/>
      <c r="F873" s="151"/>
      <c r="G873" s="174"/>
      <c r="H873" s="174"/>
    </row>
    <row r="874" spans="2:8" s="2" customFormat="1" x14ac:dyDescent="0.2">
      <c r="B874" s="106"/>
      <c r="C874" s="192"/>
      <c r="D874" s="107"/>
      <c r="E874" s="141"/>
      <c r="F874" s="151"/>
      <c r="G874" s="174"/>
      <c r="H874" s="174"/>
    </row>
    <row r="875" spans="2:8" s="2" customFormat="1" x14ac:dyDescent="0.2">
      <c r="B875" s="106"/>
      <c r="C875" s="192"/>
      <c r="D875" s="107"/>
      <c r="E875" s="141"/>
      <c r="F875" s="151"/>
      <c r="G875" s="174"/>
      <c r="H875" s="174"/>
    </row>
    <row r="876" spans="2:8" s="2" customFormat="1" x14ac:dyDescent="0.2">
      <c r="B876" s="106"/>
      <c r="C876" s="192"/>
      <c r="D876" s="107"/>
      <c r="E876" s="141"/>
      <c r="F876" s="151"/>
      <c r="G876" s="174"/>
      <c r="H876" s="174"/>
    </row>
    <row r="877" spans="2:8" s="2" customFormat="1" x14ac:dyDescent="0.2">
      <c r="B877" s="106"/>
      <c r="C877" s="192"/>
      <c r="D877" s="107"/>
      <c r="E877" s="141"/>
      <c r="F877" s="151"/>
      <c r="G877" s="174"/>
      <c r="H877" s="174"/>
    </row>
    <row r="878" spans="2:8" s="2" customFormat="1" x14ac:dyDescent="0.2">
      <c r="B878" s="106"/>
      <c r="C878" s="192"/>
      <c r="D878" s="107"/>
      <c r="E878" s="141"/>
      <c r="F878" s="151"/>
      <c r="G878" s="174"/>
      <c r="H878" s="174"/>
    </row>
    <row r="879" spans="2:8" s="2" customFormat="1" x14ac:dyDescent="0.2">
      <c r="B879" s="106"/>
      <c r="C879" s="192"/>
      <c r="D879" s="107"/>
      <c r="E879" s="141"/>
      <c r="F879" s="151"/>
      <c r="G879" s="174"/>
      <c r="H879" s="174"/>
    </row>
    <row r="880" spans="2:8" s="2" customFormat="1" x14ac:dyDescent="0.2">
      <c r="B880" s="106"/>
      <c r="C880" s="192"/>
      <c r="D880" s="107"/>
      <c r="E880" s="141"/>
      <c r="F880" s="151"/>
      <c r="G880" s="174"/>
      <c r="H880" s="174"/>
    </row>
    <row r="881" spans="2:8" s="2" customFormat="1" x14ac:dyDescent="0.2">
      <c r="B881" s="106"/>
      <c r="C881" s="192"/>
      <c r="D881" s="107"/>
      <c r="E881" s="141"/>
      <c r="F881" s="151"/>
      <c r="G881" s="174"/>
      <c r="H881" s="174"/>
    </row>
    <row r="882" spans="2:8" s="2" customFormat="1" x14ac:dyDescent="0.2">
      <c r="B882" s="106"/>
      <c r="C882" s="192"/>
      <c r="D882" s="107"/>
      <c r="E882" s="141"/>
      <c r="F882" s="151"/>
      <c r="G882" s="174"/>
      <c r="H882" s="174"/>
    </row>
    <row r="883" spans="2:8" s="2" customFormat="1" x14ac:dyDescent="0.2">
      <c r="B883" s="106"/>
      <c r="C883" s="192"/>
      <c r="D883" s="107"/>
      <c r="E883" s="141"/>
      <c r="F883" s="151"/>
      <c r="G883" s="174"/>
      <c r="H883" s="174"/>
    </row>
    <row r="884" spans="2:8" s="2" customFormat="1" x14ac:dyDescent="0.2">
      <c r="B884" s="106"/>
      <c r="C884" s="192"/>
      <c r="D884" s="107"/>
      <c r="E884" s="141"/>
      <c r="F884" s="151"/>
      <c r="G884" s="174"/>
      <c r="H884" s="174"/>
    </row>
    <row r="885" spans="2:8" s="2" customFormat="1" x14ac:dyDescent="0.2">
      <c r="B885" s="106"/>
      <c r="C885" s="192"/>
      <c r="D885" s="107"/>
      <c r="E885" s="141"/>
      <c r="F885" s="151"/>
      <c r="G885" s="174"/>
      <c r="H885" s="174"/>
    </row>
    <row r="886" spans="2:8" s="2" customFormat="1" x14ac:dyDescent="0.2">
      <c r="B886" s="106"/>
      <c r="C886" s="192"/>
      <c r="D886" s="107"/>
      <c r="E886" s="141"/>
      <c r="F886" s="151"/>
      <c r="G886" s="174"/>
      <c r="H886" s="174"/>
    </row>
    <row r="887" spans="2:8" s="2" customFormat="1" x14ac:dyDescent="0.2">
      <c r="B887" s="106"/>
      <c r="C887" s="192"/>
      <c r="D887" s="107"/>
      <c r="E887" s="141"/>
      <c r="F887" s="151"/>
      <c r="G887" s="174"/>
      <c r="H887" s="174"/>
    </row>
    <row r="888" spans="2:8" s="2" customFormat="1" x14ac:dyDescent="0.2">
      <c r="B888" s="106"/>
      <c r="C888" s="192"/>
      <c r="D888" s="107"/>
      <c r="E888" s="141"/>
      <c r="F888" s="151"/>
      <c r="G888" s="174"/>
      <c r="H888" s="174"/>
    </row>
    <row r="889" spans="2:8" s="2" customFormat="1" x14ac:dyDescent="0.2">
      <c r="B889" s="106"/>
      <c r="C889" s="192"/>
      <c r="D889" s="107"/>
      <c r="E889" s="141"/>
      <c r="F889" s="151"/>
      <c r="G889" s="174"/>
      <c r="H889" s="174"/>
    </row>
    <row r="890" spans="2:8" s="2" customFormat="1" x14ac:dyDescent="0.2">
      <c r="B890" s="106"/>
      <c r="C890" s="192"/>
      <c r="D890" s="107"/>
      <c r="E890" s="141"/>
      <c r="F890" s="151"/>
      <c r="G890" s="174"/>
      <c r="H890" s="174"/>
    </row>
    <row r="891" spans="2:8" s="2" customFormat="1" x14ac:dyDescent="0.2">
      <c r="B891" s="106"/>
      <c r="C891" s="192"/>
      <c r="D891" s="107"/>
      <c r="E891" s="141"/>
      <c r="F891" s="151"/>
      <c r="G891" s="174"/>
      <c r="H891" s="174"/>
    </row>
    <row r="892" spans="2:8" s="2" customFormat="1" x14ac:dyDescent="0.2">
      <c r="B892" s="106"/>
      <c r="C892" s="192"/>
      <c r="D892" s="107"/>
      <c r="E892" s="141"/>
      <c r="F892" s="151"/>
      <c r="G892" s="174"/>
      <c r="H892" s="174"/>
    </row>
    <row r="893" spans="2:8" s="2" customFormat="1" x14ac:dyDescent="0.2">
      <c r="B893" s="106"/>
      <c r="C893" s="192"/>
      <c r="D893" s="107"/>
      <c r="E893" s="141"/>
      <c r="F893" s="151"/>
      <c r="G893" s="174"/>
      <c r="H893" s="174"/>
    </row>
    <row r="894" spans="2:8" s="2" customFormat="1" x14ac:dyDescent="0.2">
      <c r="B894" s="106"/>
      <c r="C894" s="192"/>
      <c r="D894" s="107"/>
      <c r="E894" s="141"/>
      <c r="F894" s="151"/>
      <c r="G894" s="174"/>
      <c r="H894" s="174"/>
    </row>
    <row r="895" spans="2:8" s="2" customFormat="1" x14ac:dyDescent="0.2">
      <c r="B895" s="106"/>
      <c r="C895" s="192"/>
      <c r="D895" s="107"/>
      <c r="E895" s="141"/>
      <c r="F895" s="151"/>
      <c r="G895" s="174"/>
      <c r="H895" s="174"/>
    </row>
    <row r="896" spans="2:8" s="2" customFormat="1" x14ac:dyDescent="0.2">
      <c r="B896" s="106"/>
      <c r="C896" s="192"/>
      <c r="D896" s="107"/>
      <c r="E896" s="141"/>
      <c r="F896" s="151"/>
      <c r="G896" s="174"/>
      <c r="H896" s="174"/>
    </row>
    <row r="897" spans="2:8" s="2" customFormat="1" x14ac:dyDescent="0.2">
      <c r="B897" s="106"/>
      <c r="C897" s="192"/>
      <c r="D897" s="107"/>
      <c r="E897" s="141"/>
      <c r="F897" s="151"/>
      <c r="G897" s="174"/>
      <c r="H897" s="174"/>
    </row>
    <row r="898" spans="2:8" s="2" customFormat="1" x14ac:dyDescent="0.2">
      <c r="B898" s="106"/>
      <c r="C898" s="192"/>
      <c r="D898" s="107"/>
      <c r="E898" s="141"/>
      <c r="F898" s="151"/>
      <c r="G898" s="174"/>
      <c r="H898" s="174"/>
    </row>
    <row r="899" spans="2:8" s="2" customFormat="1" x14ac:dyDescent="0.2">
      <c r="B899" s="106"/>
      <c r="C899" s="192"/>
      <c r="D899" s="107"/>
      <c r="E899" s="141"/>
      <c r="F899" s="151"/>
      <c r="G899" s="174"/>
      <c r="H899" s="174"/>
    </row>
    <row r="900" spans="2:8" s="2" customFormat="1" x14ac:dyDescent="0.2">
      <c r="B900" s="106"/>
      <c r="C900" s="192"/>
      <c r="D900" s="107"/>
      <c r="E900" s="141"/>
      <c r="F900" s="151"/>
      <c r="G900" s="174"/>
      <c r="H900" s="174"/>
    </row>
    <row r="901" spans="2:8" s="2" customFormat="1" x14ac:dyDescent="0.2">
      <c r="B901" s="106"/>
      <c r="C901" s="192"/>
      <c r="D901" s="107"/>
      <c r="E901" s="141"/>
      <c r="F901" s="151"/>
      <c r="G901" s="174"/>
      <c r="H901" s="174"/>
    </row>
    <row r="902" spans="2:8" s="2" customFormat="1" x14ac:dyDescent="0.2">
      <c r="B902" s="106"/>
      <c r="C902" s="192"/>
      <c r="D902" s="107"/>
      <c r="E902" s="141"/>
      <c r="F902" s="151"/>
      <c r="G902" s="174"/>
      <c r="H902" s="174"/>
    </row>
    <row r="903" spans="2:8" s="2" customFormat="1" x14ac:dyDescent="0.2">
      <c r="B903" s="106"/>
      <c r="C903" s="192"/>
      <c r="D903" s="107"/>
      <c r="E903" s="141"/>
      <c r="F903" s="151"/>
      <c r="G903" s="174"/>
      <c r="H903" s="174"/>
    </row>
    <row r="904" spans="2:8" s="2" customFormat="1" x14ac:dyDescent="0.2">
      <c r="B904" s="106"/>
      <c r="C904" s="192"/>
      <c r="D904" s="107"/>
      <c r="E904" s="141"/>
      <c r="F904" s="151"/>
      <c r="G904" s="174"/>
      <c r="H904" s="174"/>
    </row>
    <row r="905" spans="2:8" s="2" customFormat="1" x14ac:dyDescent="0.2">
      <c r="B905" s="106"/>
      <c r="C905" s="192"/>
      <c r="D905" s="107"/>
      <c r="E905" s="141"/>
      <c r="F905" s="151"/>
      <c r="G905" s="174"/>
      <c r="H905" s="174"/>
    </row>
    <row r="906" spans="2:8" s="2" customFormat="1" x14ac:dyDescent="0.2">
      <c r="B906" s="106"/>
      <c r="C906" s="192"/>
      <c r="D906" s="107"/>
      <c r="E906" s="141"/>
      <c r="F906" s="151"/>
      <c r="G906" s="174"/>
      <c r="H906" s="174"/>
    </row>
    <row r="907" spans="2:8" s="2" customFormat="1" x14ac:dyDescent="0.2">
      <c r="B907" s="106"/>
      <c r="C907" s="192"/>
      <c r="D907" s="107"/>
      <c r="E907" s="141"/>
      <c r="F907" s="151"/>
      <c r="G907" s="174"/>
      <c r="H907" s="174"/>
    </row>
    <row r="908" spans="2:8" s="2" customFormat="1" x14ac:dyDescent="0.2">
      <c r="B908" s="106"/>
      <c r="C908" s="192"/>
      <c r="D908" s="107"/>
      <c r="E908" s="141"/>
      <c r="F908" s="151"/>
      <c r="G908" s="174"/>
      <c r="H908" s="174"/>
    </row>
    <row r="909" spans="2:8" s="2" customFormat="1" x14ac:dyDescent="0.2">
      <c r="B909" s="106"/>
      <c r="C909" s="192"/>
      <c r="D909" s="107"/>
      <c r="E909" s="141"/>
      <c r="F909" s="151"/>
      <c r="G909" s="174"/>
      <c r="H909" s="174"/>
    </row>
    <row r="910" spans="2:8" s="2" customFormat="1" x14ac:dyDescent="0.2">
      <c r="B910" s="106"/>
      <c r="C910" s="192"/>
      <c r="D910" s="107"/>
      <c r="E910" s="141"/>
      <c r="F910" s="151"/>
      <c r="G910" s="174"/>
      <c r="H910" s="174"/>
    </row>
    <row r="911" spans="2:8" s="2" customFormat="1" x14ac:dyDescent="0.2">
      <c r="B911" s="106"/>
      <c r="C911" s="192"/>
      <c r="D911" s="107"/>
      <c r="E911" s="141"/>
      <c r="F911" s="151"/>
      <c r="G911" s="174"/>
      <c r="H911" s="174"/>
    </row>
    <row r="912" spans="2:8" s="2" customFormat="1" x14ac:dyDescent="0.2">
      <c r="B912" s="106"/>
      <c r="C912" s="192"/>
      <c r="D912" s="107"/>
      <c r="E912" s="141"/>
      <c r="F912" s="151"/>
      <c r="G912" s="174"/>
      <c r="H912" s="174"/>
    </row>
    <row r="913" spans="2:8" s="2" customFormat="1" x14ac:dyDescent="0.2">
      <c r="B913" s="106"/>
      <c r="C913" s="192"/>
      <c r="D913" s="107"/>
      <c r="E913" s="141"/>
      <c r="F913" s="151"/>
      <c r="G913" s="174"/>
      <c r="H913" s="174"/>
    </row>
    <row r="914" spans="2:8" s="2" customFormat="1" x14ac:dyDescent="0.2">
      <c r="B914" s="106"/>
      <c r="C914" s="192"/>
      <c r="D914" s="107"/>
      <c r="E914" s="141"/>
      <c r="F914" s="151"/>
      <c r="G914" s="174"/>
      <c r="H914" s="174"/>
    </row>
    <row r="915" spans="2:8" s="2" customFormat="1" x14ac:dyDescent="0.2">
      <c r="B915" s="106"/>
      <c r="C915" s="192"/>
      <c r="D915" s="107"/>
      <c r="E915" s="141"/>
      <c r="F915" s="151"/>
      <c r="G915" s="174"/>
      <c r="H915" s="174"/>
    </row>
    <row r="916" spans="2:8" s="2" customFormat="1" x14ac:dyDescent="0.2">
      <c r="B916" s="106"/>
      <c r="C916" s="192"/>
      <c r="D916" s="107"/>
      <c r="E916" s="141"/>
      <c r="F916" s="151"/>
      <c r="G916" s="174"/>
      <c r="H916" s="174"/>
    </row>
    <row r="917" spans="2:8" s="2" customFormat="1" x14ac:dyDescent="0.2">
      <c r="B917" s="106"/>
      <c r="C917" s="192"/>
      <c r="D917" s="107"/>
      <c r="E917" s="141"/>
      <c r="F917" s="151"/>
      <c r="G917" s="174"/>
      <c r="H917" s="174"/>
    </row>
    <row r="918" spans="2:8" s="2" customFormat="1" x14ac:dyDescent="0.2">
      <c r="B918" s="106"/>
      <c r="C918" s="192"/>
      <c r="D918" s="107"/>
      <c r="E918" s="141"/>
      <c r="F918" s="151"/>
      <c r="G918" s="174"/>
      <c r="H918" s="174"/>
    </row>
    <row r="919" spans="2:8" s="2" customFormat="1" x14ac:dyDescent="0.2">
      <c r="B919" s="106"/>
      <c r="C919" s="192"/>
      <c r="D919" s="107"/>
      <c r="E919" s="141"/>
      <c r="F919" s="151"/>
      <c r="G919" s="174"/>
      <c r="H919" s="174"/>
    </row>
  </sheetData>
  <sheetProtection formatRows="0"/>
  <protectedRanges>
    <protectedRange password="CF7A" sqref="G1:H4 G279:H279 G280 G243 G265:H265 G272 H191:H195 G187 G273:H274 G12:H12 G33:H35 G169:H169 G246:H246 G206:G207 G197:H198 G168 G14:H16 G71:H71 G102 G103:H103 G136 G256 H199:H205 G61 H104:H135 G70 H233:H242 G137:H137 G20:H22 H23:H32 H40:H69 H13 G281:H44039 G38:H39 G208:H208 H170:H186 G229:G231 G188:H190 H17:H19 G196 H72:H101 H260:H262 H275:H277 G258:H259 H266:H271 H36:H37 G263:G264 H247:H255 H138:H167 H209:H228 G93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244:H245 G232:H232 G257:H257" name="Intervalo1_4"/>
    <protectedRange password="CF7A" sqref="G278:I278" name="Intervalo1_8"/>
    <protectedRange password="CF7A" sqref="G191:G195 G275:G277 G40:G60 G17:G19 G13 G209:G228 G62:G69 G266:G271 G36:G37 G260:G262 G247:G255 G199:G205 G233:G242 G104:G135 G170:G186 G23:G32 G72:G92 G94:G101 G138:G167" name="Intervalo1_12"/>
  </protectedRanges>
  <dataConsolidate/>
  <mergeCells count="38">
    <mergeCell ref="J10:J11"/>
    <mergeCell ref="D35:I35"/>
    <mergeCell ref="C38:H38"/>
    <mergeCell ref="C33:H33"/>
    <mergeCell ref="B10:B11"/>
    <mergeCell ref="C10:I10"/>
    <mergeCell ref="C11:I11"/>
    <mergeCell ref="D22:I22"/>
    <mergeCell ref="D16:I16"/>
    <mergeCell ref="C20:H20"/>
    <mergeCell ref="D70:H70"/>
    <mergeCell ref="C1:I1"/>
    <mergeCell ref="C2:I2"/>
    <mergeCell ref="C3:I3"/>
    <mergeCell ref="C14:H14"/>
    <mergeCell ref="D12:I12"/>
    <mergeCell ref="D7:I7"/>
    <mergeCell ref="H5:I5"/>
    <mergeCell ref="D5:G5"/>
    <mergeCell ref="D6:G6"/>
    <mergeCell ref="C188:H188"/>
    <mergeCell ref="D263:H263"/>
    <mergeCell ref="D187:H187"/>
    <mergeCell ref="D168:H168"/>
    <mergeCell ref="D102:H102"/>
    <mergeCell ref="D136:H136"/>
    <mergeCell ref="C278:H278"/>
    <mergeCell ref="D265:I265"/>
    <mergeCell ref="D189:I189"/>
    <mergeCell ref="D229:H229"/>
    <mergeCell ref="D198:I198"/>
    <mergeCell ref="D256:H256"/>
    <mergeCell ref="D196:H196"/>
    <mergeCell ref="D208:I208"/>
    <mergeCell ref="D258:I258"/>
    <mergeCell ref="D274:I274"/>
    <mergeCell ref="D232:I232"/>
    <mergeCell ref="D245:I245"/>
  </mergeCells>
  <phoneticPr fontId="0" type="noConversion"/>
  <printOptions horizontalCentered="1" gridLines="1"/>
  <pageMargins left="0.51181102362204722" right="0.31496062992125984" top="0.74803149606299213" bottom="0.74803149606299213" header="0.31496062992125984" footer="0.31496062992125984"/>
  <pageSetup paperSize="9" scale="81" orientation="portrait" verticalDpi="4294967293" r:id="rId1"/>
  <headerFooter alignWithMargins="0">
    <oddHeader>Página 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AO38"/>
  <sheetViews>
    <sheetView zoomScale="75" zoomScaleNormal="75" workbookViewId="0">
      <selection activeCell="M38" sqref="M38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14.85546875" bestFit="1" customWidth="1"/>
    <col min="13" max="13" width="10.42578125" bestFit="1" customWidth="1"/>
    <col min="14" max="14" width="13.28515625" customWidth="1"/>
    <col min="15" max="15" width="9.28515625" bestFit="1" customWidth="1"/>
  </cols>
  <sheetData>
    <row r="1" spans="1:41" s="2" customFormat="1" ht="23.25" x14ac:dyDescent="0.2">
      <c r="A1" s="1"/>
      <c r="B1" s="270"/>
      <c r="C1" s="339" t="s">
        <v>445</v>
      </c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  <c r="P1" s="131"/>
      <c r="Q1" s="131"/>
      <c r="R1" s="131"/>
      <c r="S1" s="131"/>
      <c r="T1" s="131"/>
      <c r="U1" s="131"/>
      <c r="V1" s="131"/>
      <c r="W1" s="131"/>
      <c r="X1" s="131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</row>
    <row r="2" spans="1:41" s="2" customFormat="1" x14ac:dyDescent="0.2">
      <c r="A2" s="1"/>
      <c r="B2" s="271"/>
      <c r="C2" s="342" t="s">
        <v>8</v>
      </c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4"/>
      <c r="P2" s="131"/>
      <c r="Q2" s="131"/>
      <c r="R2" s="131"/>
      <c r="S2" s="131"/>
      <c r="T2" s="131"/>
      <c r="U2" s="131"/>
      <c r="V2" s="131"/>
      <c r="W2" s="131"/>
      <c r="X2" s="13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</row>
    <row r="3" spans="1:41" s="6" customFormat="1" ht="11.25" x14ac:dyDescent="0.2">
      <c r="A3" s="4"/>
      <c r="B3" s="272"/>
      <c r="C3" s="345" t="s">
        <v>7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  <c r="P3" s="132"/>
      <c r="Q3" s="132"/>
      <c r="R3" s="132"/>
      <c r="S3" s="132"/>
      <c r="T3" s="132"/>
      <c r="U3" s="132"/>
      <c r="V3" s="132"/>
      <c r="W3" s="132"/>
      <c r="X3" s="132"/>
      <c r="Y3" s="133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</row>
    <row r="4" spans="1:41" s="2" customFormat="1" ht="12.75" x14ac:dyDescent="0.2">
      <c r="A4" s="1"/>
      <c r="B4" s="271"/>
      <c r="C4" s="348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50"/>
      <c r="P4" s="131"/>
      <c r="Q4" s="131"/>
      <c r="R4" s="131"/>
      <c r="S4" s="131"/>
      <c r="T4" s="131"/>
      <c r="U4" s="131"/>
      <c r="V4" s="131"/>
      <c r="W4" s="131"/>
      <c r="X4" s="131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</row>
    <row r="5" spans="1:41" s="2" customFormat="1" ht="15" x14ac:dyDescent="0.2">
      <c r="A5" s="1"/>
      <c r="B5" s="273"/>
      <c r="C5" s="261" t="s">
        <v>0</v>
      </c>
      <c r="D5" s="335" t="s">
        <v>353</v>
      </c>
      <c r="E5" s="335"/>
      <c r="F5" s="335"/>
      <c r="G5" s="335"/>
      <c r="H5" s="335"/>
      <c r="I5" s="335"/>
      <c r="J5" s="335"/>
      <c r="K5" s="335"/>
      <c r="L5" s="335"/>
      <c r="M5" s="338" t="s">
        <v>356</v>
      </c>
      <c r="N5" s="338"/>
      <c r="O5" s="274"/>
      <c r="P5" s="131"/>
      <c r="Q5" s="131"/>
      <c r="R5" s="131"/>
      <c r="S5" s="131"/>
      <c r="T5" s="131"/>
      <c r="U5" s="131"/>
      <c r="V5" s="131"/>
      <c r="W5" s="131"/>
      <c r="X5" s="131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</row>
    <row r="6" spans="1:41" s="2" customFormat="1" ht="12.75" x14ac:dyDescent="0.2">
      <c r="A6" s="1"/>
      <c r="B6" s="275"/>
      <c r="C6" s="261" t="s">
        <v>16</v>
      </c>
      <c r="D6" s="336" t="s">
        <v>354</v>
      </c>
      <c r="E6" s="336"/>
      <c r="F6" s="336"/>
      <c r="G6" s="336"/>
      <c r="H6" s="336"/>
      <c r="I6" s="336"/>
      <c r="J6" s="336"/>
      <c r="K6" s="336"/>
      <c r="L6" s="336"/>
      <c r="M6" s="220" t="s">
        <v>175</v>
      </c>
      <c r="N6" s="221">
        <v>0.26150000000000001</v>
      </c>
      <c r="O6" s="274"/>
      <c r="P6" s="131"/>
      <c r="Q6" s="131"/>
      <c r="R6" s="131"/>
      <c r="S6" s="131"/>
      <c r="T6" s="131"/>
      <c r="U6" s="131"/>
      <c r="V6" s="131"/>
      <c r="W6" s="131"/>
      <c r="X6" s="131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</row>
    <row r="7" spans="1:41" s="2" customFormat="1" ht="12.75" customHeight="1" thickBot="1" x14ac:dyDescent="0.25">
      <c r="A7" s="1"/>
      <c r="B7" s="271"/>
      <c r="C7" s="261" t="s">
        <v>6</v>
      </c>
      <c r="D7" s="337" t="s">
        <v>355</v>
      </c>
      <c r="E7" s="337"/>
      <c r="F7" s="337"/>
      <c r="G7" s="337"/>
      <c r="H7" s="337"/>
      <c r="I7" s="337"/>
      <c r="J7" s="337"/>
      <c r="K7" s="337"/>
      <c r="L7" s="337"/>
      <c r="M7" s="262"/>
      <c r="N7" s="262"/>
      <c r="O7" s="276"/>
      <c r="P7" s="131"/>
      <c r="Q7" s="131"/>
      <c r="R7" s="131"/>
      <c r="S7" s="131"/>
      <c r="T7" s="131"/>
      <c r="U7" s="131"/>
      <c r="V7" s="131"/>
      <c r="W7" s="131"/>
      <c r="X7" s="131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</row>
    <row r="8" spans="1:41" ht="18" customHeight="1" x14ac:dyDescent="0.2">
      <c r="A8" s="28"/>
      <c r="B8" s="325" t="s">
        <v>17</v>
      </c>
      <c r="C8" s="327" t="s">
        <v>18</v>
      </c>
      <c r="D8" s="329" t="s">
        <v>19</v>
      </c>
      <c r="E8" s="325" t="s">
        <v>20</v>
      </c>
      <c r="F8" s="321" t="s">
        <v>21</v>
      </c>
      <c r="G8" s="322"/>
      <c r="H8" s="321" t="s">
        <v>22</v>
      </c>
      <c r="I8" s="322"/>
      <c r="J8" s="333" t="s">
        <v>23</v>
      </c>
      <c r="K8" s="322"/>
      <c r="L8" s="321" t="s">
        <v>27</v>
      </c>
      <c r="M8" s="334"/>
      <c r="N8" s="321" t="s">
        <v>28</v>
      </c>
      <c r="O8" s="322"/>
    </row>
    <row r="9" spans="1:41" ht="18" customHeight="1" thickBot="1" x14ac:dyDescent="0.25">
      <c r="A9" s="28"/>
      <c r="B9" s="326"/>
      <c r="C9" s="328"/>
      <c r="D9" s="330"/>
      <c r="E9" s="326"/>
      <c r="F9" s="202" t="s">
        <v>24</v>
      </c>
      <c r="G9" s="203" t="s">
        <v>25</v>
      </c>
      <c r="H9" s="202" t="s">
        <v>24</v>
      </c>
      <c r="I9" s="203" t="s">
        <v>25</v>
      </c>
      <c r="J9" s="204" t="s">
        <v>24</v>
      </c>
      <c r="K9" s="203" t="s">
        <v>25</v>
      </c>
      <c r="L9" s="202" t="s">
        <v>24</v>
      </c>
      <c r="M9" s="205" t="s">
        <v>25</v>
      </c>
      <c r="N9" s="202" t="s">
        <v>24</v>
      </c>
      <c r="O9" s="203" t="s">
        <v>25</v>
      </c>
    </row>
    <row r="10" spans="1:41" ht="27" customHeight="1" x14ac:dyDescent="0.2">
      <c r="A10" s="28"/>
      <c r="B10" s="206" t="s">
        <v>1</v>
      </c>
      <c r="C10" s="226" t="s">
        <v>39</v>
      </c>
      <c r="D10" s="228">
        <f>PLANILHA!I14</f>
        <v>726</v>
      </c>
      <c r="E10" s="263">
        <f t="shared" ref="E10:E24" si="0">D10/$D$27</f>
        <v>1.6000000000000001E-3</v>
      </c>
      <c r="F10" s="265">
        <f>ROUND((G10*D10),2)</f>
        <v>726</v>
      </c>
      <c r="G10" s="266">
        <v>1</v>
      </c>
      <c r="H10" s="267">
        <f>ROUND((I10*D10),2)</f>
        <v>0</v>
      </c>
      <c r="I10" s="268"/>
      <c r="J10" s="267">
        <f>ROUND((K10*D10),2)</f>
        <v>0</v>
      </c>
      <c r="K10" s="269"/>
      <c r="L10" s="267">
        <f>ROUND((D10*M10),2)</f>
        <v>0</v>
      </c>
      <c r="M10" s="269"/>
      <c r="N10" s="267">
        <f>ROUND((D10*O10),2)</f>
        <v>0</v>
      </c>
      <c r="O10" s="277"/>
      <c r="Q10" s="278">
        <f>D10-F10-H10-J10-L10-N10</f>
        <v>0</v>
      </c>
    </row>
    <row r="11" spans="1:41" ht="27" customHeight="1" x14ac:dyDescent="0.2">
      <c r="A11" s="28"/>
      <c r="B11" s="207" t="s">
        <v>9</v>
      </c>
      <c r="C11" s="227" t="s">
        <v>74</v>
      </c>
      <c r="D11" s="228">
        <f>PLANILHA!I20</f>
        <v>2494.7199999999998</v>
      </c>
      <c r="E11" s="263">
        <f t="shared" si="0"/>
        <v>5.5999999999999999E-3</v>
      </c>
      <c r="F11" s="267">
        <f>ROUND((G11*D11),2)</f>
        <v>0</v>
      </c>
      <c r="G11" s="267"/>
      <c r="H11" s="267">
        <f t="shared" ref="H11:H24" si="1">ROUND((I11*D11),2)</f>
        <v>0</v>
      </c>
      <c r="I11" s="267"/>
      <c r="J11" s="267">
        <f t="shared" ref="J11:J26" si="2">ROUND((K11*D11),2)</f>
        <v>0</v>
      </c>
      <c r="K11" s="269"/>
      <c r="L11" s="267">
        <f>ROUND((D11*M11),2)</f>
        <v>2494.7199999999998</v>
      </c>
      <c r="M11" s="269">
        <v>1</v>
      </c>
      <c r="N11" s="267">
        <f t="shared" ref="N11:N26" si="3">ROUND((D11*O11),2)</f>
        <v>0</v>
      </c>
      <c r="O11" s="277"/>
      <c r="Q11" s="278">
        <f t="shared" ref="Q11:Q26" si="4">D11-F11-H11-J11-L11-N11</f>
        <v>0</v>
      </c>
    </row>
    <row r="12" spans="1:41" ht="39.75" customHeight="1" x14ac:dyDescent="0.2">
      <c r="A12" s="28"/>
      <c r="B12" s="207" t="s">
        <v>10</v>
      </c>
      <c r="C12" s="227" t="str">
        <f>PLANILHA!D22</f>
        <v>ESTRUTURA EM CONCRETO DA ÁREA A CONSTRUIR/RECONSTRUIR</v>
      </c>
      <c r="D12" s="228">
        <f>PLANILHA!I33</f>
        <v>70414.149999999994</v>
      </c>
      <c r="E12" s="263">
        <f t="shared" si="0"/>
        <v>0.15909999999999999</v>
      </c>
      <c r="F12" s="267">
        <f t="shared" ref="F12:F24" si="5">ROUND((G12*D12),2)</f>
        <v>52810.61</v>
      </c>
      <c r="G12" s="268">
        <v>0.75</v>
      </c>
      <c r="H12" s="265">
        <f t="shared" si="1"/>
        <v>17603.54</v>
      </c>
      <c r="I12" s="266">
        <v>0.25</v>
      </c>
      <c r="J12" s="267">
        <f t="shared" si="2"/>
        <v>0</v>
      </c>
      <c r="K12" s="269"/>
      <c r="L12" s="267">
        <f>ROUND((D12*M12),2)</f>
        <v>0</v>
      </c>
      <c r="M12" s="269"/>
      <c r="N12" s="267">
        <f t="shared" si="3"/>
        <v>0</v>
      </c>
      <c r="O12" s="277"/>
      <c r="Q12" s="278">
        <f t="shared" si="4"/>
        <v>0</v>
      </c>
    </row>
    <row r="13" spans="1:41" ht="27" customHeight="1" x14ac:dyDescent="0.2">
      <c r="A13" s="28"/>
      <c r="B13" s="207" t="s">
        <v>11</v>
      </c>
      <c r="C13" s="227" t="str">
        <f>PLANILHA!D35</f>
        <v>ALVENARIA</v>
      </c>
      <c r="D13" s="228">
        <f>PLANILHA!I38</f>
        <v>62925.56</v>
      </c>
      <c r="E13" s="263">
        <f t="shared" si="0"/>
        <v>0.1421</v>
      </c>
      <c r="F13" s="267">
        <f t="shared" si="5"/>
        <v>15731.39</v>
      </c>
      <c r="G13" s="268">
        <v>0.25</v>
      </c>
      <c r="H13" s="267">
        <f t="shared" si="1"/>
        <v>47194.17</v>
      </c>
      <c r="I13" s="268">
        <v>0.75</v>
      </c>
      <c r="J13" s="267">
        <f t="shared" si="2"/>
        <v>0</v>
      </c>
      <c r="K13" s="269"/>
      <c r="L13" s="267">
        <f>ROUND((D13*M13),2)</f>
        <v>0</v>
      </c>
      <c r="M13" s="269"/>
      <c r="N13" s="267">
        <f t="shared" si="3"/>
        <v>0</v>
      </c>
      <c r="O13" s="277"/>
      <c r="Q13" s="278">
        <f t="shared" si="4"/>
        <v>0</v>
      </c>
    </row>
    <row r="14" spans="1:41" ht="27" customHeight="1" x14ac:dyDescent="0.2">
      <c r="A14" s="28"/>
      <c r="B14" s="207" t="s">
        <v>12</v>
      </c>
      <c r="C14" s="227" t="str">
        <f>PLANILHA!D39</f>
        <v>BANHEIRO MASCULINO</v>
      </c>
      <c r="D14" s="228">
        <f>PLANILHA!I70</f>
        <v>27318.799999999999</v>
      </c>
      <c r="E14" s="263">
        <f t="shared" si="0"/>
        <v>6.1699999999999998E-2</v>
      </c>
      <c r="F14" s="267">
        <f t="shared" si="5"/>
        <v>0</v>
      </c>
      <c r="G14" s="268"/>
      <c r="H14" s="267">
        <f t="shared" si="1"/>
        <v>0</v>
      </c>
      <c r="I14" s="268"/>
      <c r="J14" s="267">
        <f t="shared" si="2"/>
        <v>27318.799999999999</v>
      </c>
      <c r="K14" s="269">
        <v>1</v>
      </c>
      <c r="L14" s="267">
        <f t="shared" ref="L14:L24" si="6">ROUND((D14*M14),2)</f>
        <v>0</v>
      </c>
      <c r="M14" s="269"/>
      <c r="N14" s="267">
        <f t="shared" si="3"/>
        <v>0</v>
      </c>
      <c r="O14" s="277"/>
      <c r="Q14" s="278">
        <f t="shared" si="4"/>
        <v>0</v>
      </c>
    </row>
    <row r="15" spans="1:41" ht="27" customHeight="1" x14ac:dyDescent="0.2">
      <c r="A15" s="28"/>
      <c r="B15" s="207" t="s">
        <v>13</v>
      </c>
      <c r="C15" s="227" t="str">
        <f>PLANILHA!D71</f>
        <v>BANHEIRO FEMININO</v>
      </c>
      <c r="D15" s="228">
        <f>PLANILHA!I102</f>
        <v>27318.799999999999</v>
      </c>
      <c r="E15" s="263">
        <f t="shared" si="0"/>
        <v>6.1699999999999998E-2</v>
      </c>
      <c r="F15" s="267">
        <f t="shared" si="5"/>
        <v>0</v>
      </c>
      <c r="G15" s="268"/>
      <c r="H15" s="267">
        <f t="shared" si="1"/>
        <v>0</v>
      </c>
      <c r="I15" s="268"/>
      <c r="J15" s="267">
        <f t="shared" si="2"/>
        <v>0</v>
      </c>
      <c r="K15" s="269"/>
      <c r="L15" s="267">
        <f t="shared" si="6"/>
        <v>27318.799999999999</v>
      </c>
      <c r="M15" s="269">
        <v>1</v>
      </c>
      <c r="N15" s="267">
        <f t="shared" si="3"/>
        <v>0</v>
      </c>
      <c r="O15" s="277"/>
      <c r="Q15" s="278">
        <f t="shared" si="4"/>
        <v>0</v>
      </c>
    </row>
    <row r="16" spans="1:41" ht="27" customHeight="1" x14ac:dyDescent="0.2">
      <c r="A16" s="28"/>
      <c r="B16" s="207" t="s">
        <v>14</v>
      </c>
      <c r="C16" s="227" t="str">
        <f>PLANILHA!D103</f>
        <v>BANHEIROS PCD</v>
      </c>
      <c r="D16" s="228">
        <f>PLANILHA!I136</f>
        <v>32467.98</v>
      </c>
      <c r="E16" s="263">
        <f t="shared" si="0"/>
        <v>7.3300000000000004E-2</v>
      </c>
      <c r="F16" s="267">
        <f t="shared" si="5"/>
        <v>0</v>
      </c>
      <c r="G16" s="268"/>
      <c r="H16" s="267">
        <f t="shared" si="1"/>
        <v>0</v>
      </c>
      <c r="I16" s="268"/>
      <c r="J16" s="267">
        <f t="shared" si="2"/>
        <v>0</v>
      </c>
      <c r="K16" s="269"/>
      <c r="L16" s="267">
        <f t="shared" si="6"/>
        <v>32467.98</v>
      </c>
      <c r="M16" s="269">
        <v>1</v>
      </c>
      <c r="N16" s="267">
        <f t="shared" si="3"/>
        <v>0</v>
      </c>
      <c r="O16" s="277"/>
      <c r="Q16" s="278">
        <f t="shared" si="4"/>
        <v>0</v>
      </c>
    </row>
    <row r="17" spans="1:17" ht="27" customHeight="1" x14ac:dyDescent="0.2">
      <c r="A17" s="28"/>
      <c r="B17" s="207" t="s">
        <v>15</v>
      </c>
      <c r="C17" s="227" t="str">
        <f>PLANILHA!D137</f>
        <v>VESTIÁRIOS 1 E 2</v>
      </c>
      <c r="D17" s="228">
        <f>PLANILHA!I168</f>
        <v>63735.03</v>
      </c>
      <c r="E17" s="263">
        <f t="shared" si="0"/>
        <v>0.14399999999999999</v>
      </c>
      <c r="F17" s="267">
        <f t="shared" si="5"/>
        <v>0</v>
      </c>
      <c r="G17" s="268"/>
      <c r="H17" s="267">
        <f t="shared" si="1"/>
        <v>0</v>
      </c>
      <c r="I17" s="268"/>
      <c r="J17" s="267">
        <f t="shared" si="2"/>
        <v>0</v>
      </c>
      <c r="K17" s="269"/>
      <c r="L17" s="267">
        <f t="shared" si="6"/>
        <v>0</v>
      </c>
      <c r="M17" s="269"/>
      <c r="N17" s="267">
        <f t="shared" si="3"/>
        <v>63735.03</v>
      </c>
      <c r="O17" s="277">
        <v>1</v>
      </c>
      <c r="Q17" s="278">
        <f t="shared" si="4"/>
        <v>0</v>
      </c>
    </row>
    <row r="18" spans="1:17" ht="27" customHeight="1" x14ac:dyDescent="0.2">
      <c r="A18" s="28"/>
      <c r="B18" s="207" t="s">
        <v>44</v>
      </c>
      <c r="C18" s="227" t="str">
        <f>PLANILHA!D169</f>
        <v>HALL/CIRCULAÇÃO</v>
      </c>
      <c r="D18" s="228">
        <f>PLANILHA!I187</f>
        <v>20748.12</v>
      </c>
      <c r="E18" s="263">
        <f t="shared" si="0"/>
        <v>4.6899999999999997E-2</v>
      </c>
      <c r="F18" s="267">
        <f t="shared" si="5"/>
        <v>0</v>
      </c>
      <c r="G18" s="268"/>
      <c r="H18" s="267">
        <f t="shared" si="1"/>
        <v>0</v>
      </c>
      <c r="I18" s="268"/>
      <c r="J18" s="267">
        <f t="shared" si="2"/>
        <v>0</v>
      </c>
      <c r="K18" s="269"/>
      <c r="L18" s="267">
        <f t="shared" si="6"/>
        <v>0</v>
      </c>
      <c r="M18" s="269"/>
      <c r="N18" s="267">
        <f t="shared" si="3"/>
        <v>20748.12</v>
      </c>
      <c r="O18" s="277">
        <v>1</v>
      </c>
      <c r="Q18" s="278">
        <f t="shared" si="4"/>
        <v>0</v>
      </c>
    </row>
    <row r="19" spans="1:17" ht="27" customHeight="1" x14ac:dyDescent="0.2">
      <c r="A19" s="28"/>
      <c r="B19" s="207" t="s">
        <v>45</v>
      </c>
      <c r="C19" s="227" t="str">
        <f>PLANILHA!D189</f>
        <v xml:space="preserve"> REVESTIMENTOS DE FACHADAS</v>
      </c>
      <c r="D19" s="228">
        <f>PLANILHA!I196</f>
        <v>17243.22</v>
      </c>
      <c r="E19" s="263">
        <f t="shared" si="0"/>
        <v>3.9E-2</v>
      </c>
      <c r="F19" s="267">
        <f t="shared" si="5"/>
        <v>0</v>
      </c>
      <c r="G19" s="268"/>
      <c r="H19" s="267">
        <f t="shared" si="1"/>
        <v>0</v>
      </c>
      <c r="I19" s="268"/>
      <c r="J19" s="267">
        <f t="shared" si="2"/>
        <v>5172.97</v>
      </c>
      <c r="K19" s="269">
        <v>0.3</v>
      </c>
      <c r="L19" s="267">
        <f t="shared" si="6"/>
        <v>5172.97</v>
      </c>
      <c r="M19" s="269">
        <v>0.3</v>
      </c>
      <c r="N19" s="267">
        <f t="shared" si="3"/>
        <v>6897.29</v>
      </c>
      <c r="O19" s="277">
        <v>0.4</v>
      </c>
      <c r="Q19" s="278">
        <f t="shared" si="4"/>
        <v>-0.01</v>
      </c>
    </row>
    <row r="20" spans="1:17" ht="27" customHeight="1" x14ac:dyDescent="0.2">
      <c r="A20" s="28"/>
      <c r="B20" s="207" t="s">
        <v>46</v>
      </c>
      <c r="C20" s="227" t="str">
        <f>PLANILHA!D198</f>
        <v>COBERTURA</v>
      </c>
      <c r="D20" s="228">
        <f>PLANILHA!I206</f>
        <v>56566.53</v>
      </c>
      <c r="E20" s="263">
        <f t="shared" si="0"/>
        <v>0.1278</v>
      </c>
      <c r="F20" s="267">
        <f t="shared" si="5"/>
        <v>0</v>
      </c>
      <c r="G20" s="268"/>
      <c r="H20" s="267">
        <f t="shared" si="1"/>
        <v>56566.53</v>
      </c>
      <c r="I20" s="268">
        <v>1</v>
      </c>
      <c r="J20" s="267">
        <f t="shared" si="2"/>
        <v>0</v>
      </c>
      <c r="K20" s="269"/>
      <c r="L20" s="267">
        <f t="shared" si="6"/>
        <v>0</v>
      </c>
      <c r="M20" s="269"/>
      <c r="N20" s="267">
        <f t="shared" si="3"/>
        <v>0</v>
      </c>
      <c r="O20" s="277"/>
      <c r="Q20" s="278">
        <f t="shared" si="4"/>
        <v>0</v>
      </c>
    </row>
    <row r="21" spans="1:17" ht="27" customHeight="1" x14ac:dyDescent="0.2">
      <c r="A21" s="28"/>
      <c r="B21" s="207" t="s">
        <v>47</v>
      </c>
      <c r="C21" s="227" t="str">
        <f>PLANILHA!D208</f>
        <v>INSTALAÇÕES ELÉTRICAS</v>
      </c>
      <c r="D21" s="228">
        <f>PLANILHA!I230</f>
        <v>27630.71</v>
      </c>
      <c r="E21" s="263">
        <f t="shared" si="0"/>
        <v>6.2399999999999997E-2</v>
      </c>
      <c r="F21" s="267">
        <f t="shared" si="5"/>
        <v>0</v>
      </c>
      <c r="G21" s="268"/>
      <c r="H21" s="267">
        <f t="shared" si="1"/>
        <v>0</v>
      </c>
      <c r="I21" s="268"/>
      <c r="J21" s="267">
        <f t="shared" si="2"/>
        <v>27630.71</v>
      </c>
      <c r="K21" s="269">
        <v>1</v>
      </c>
      <c r="L21" s="267">
        <f t="shared" si="6"/>
        <v>0</v>
      </c>
      <c r="M21" s="269"/>
      <c r="N21" s="267">
        <f t="shared" si="3"/>
        <v>0</v>
      </c>
      <c r="O21" s="277"/>
      <c r="Q21" s="278">
        <f t="shared" si="4"/>
        <v>0</v>
      </c>
    </row>
    <row r="22" spans="1:17" ht="27" customHeight="1" x14ac:dyDescent="0.2">
      <c r="A22" s="28"/>
      <c r="B22" s="207" t="s">
        <v>99</v>
      </c>
      <c r="C22" s="227" t="str">
        <f>PLANILHA!D232</f>
        <v>INSTALAÇÕES HIDRÁULICAS</v>
      </c>
      <c r="D22" s="228">
        <f>PLANILHA!I243</f>
        <v>12831.5</v>
      </c>
      <c r="E22" s="263">
        <f t="shared" si="0"/>
        <v>2.9000000000000001E-2</v>
      </c>
      <c r="F22" s="267">
        <f>ROUND((G22*D22),2)</f>
        <v>0</v>
      </c>
      <c r="G22" s="267"/>
      <c r="H22" s="267">
        <f t="shared" si="1"/>
        <v>0</v>
      </c>
      <c r="I22" s="267"/>
      <c r="J22" s="267">
        <f t="shared" si="2"/>
        <v>12831.5</v>
      </c>
      <c r="K22" s="269">
        <v>1</v>
      </c>
      <c r="L22" s="267">
        <f t="shared" si="6"/>
        <v>0</v>
      </c>
      <c r="M22" s="269"/>
      <c r="N22" s="267">
        <f t="shared" si="3"/>
        <v>0</v>
      </c>
      <c r="O22" s="277"/>
      <c r="Q22" s="278">
        <f t="shared" si="4"/>
        <v>0</v>
      </c>
    </row>
    <row r="23" spans="1:17" ht="27" customHeight="1" x14ac:dyDescent="0.2">
      <c r="A23" s="28"/>
      <c r="B23" s="207" t="s">
        <v>100</v>
      </c>
      <c r="C23" s="227" t="str">
        <f>PLANILHA!D245</f>
        <v>INSTALAÇÕES DE ESGOTO</v>
      </c>
      <c r="D23" s="228">
        <f>PLANILHA!I256</f>
        <v>11204.28</v>
      </c>
      <c r="E23" s="263">
        <f t="shared" si="0"/>
        <v>2.53E-2</v>
      </c>
      <c r="F23" s="267">
        <f t="shared" si="5"/>
        <v>0</v>
      </c>
      <c r="G23" s="267"/>
      <c r="H23" s="267">
        <f t="shared" si="1"/>
        <v>0</v>
      </c>
      <c r="I23" s="267"/>
      <c r="J23" s="267">
        <f t="shared" si="2"/>
        <v>11204.28</v>
      </c>
      <c r="K23" s="269">
        <v>1</v>
      </c>
      <c r="L23" s="267">
        <f t="shared" si="6"/>
        <v>0</v>
      </c>
      <c r="M23" s="269"/>
      <c r="N23" s="267">
        <f t="shared" si="3"/>
        <v>0</v>
      </c>
      <c r="O23" s="277"/>
      <c r="Q23" s="278">
        <f t="shared" si="4"/>
        <v>0</v>
      </c>
    </row>
    <row r="24" spans="1:17" ht="27" customHeight="1" thickBot="1" x14ac:dyDescent="0.25">
      <c r="A24" s="28"/>
      <c r="B24" s="207" t="s">
        <v>101</v>
      </c>
      <c r="C24" s="227" t="str">
        <f>PLANILHA!D258</f>
        <v>ÁREA EXTERNA</v>
      </c>
      <c r="D24" s="229">
        <f>PLANILHA!I264</f>
        <v>2502.2600000000002</v>
      </c>
      <c r="E24" s="264">
        <f t="shared" si="0"/>
        <v>5.7000000000000002E-3</v>
      </c>
      <c r="F24" s="267">
        <f t="shared" si="5"/>
        <v>0</v>
      </c>
      <c r="G24" s="268"/>
      <c r="H24" s="267">
        <f t="shared" si="1"/>
        <v>0</v>
      </c>
      <c r="I24" s="268"/>
      <c r="J24" s="267">
        <f t="shared" si="2"/>
        <v>0</v>
      </c>
      <c r="K24" s="269"/>
      <c r="L24" s="267">
        <f t="shared" si="6"/>
        <v>2502.2600000000002</v>
      </c>
      <c r="M24" s="269">
        <v>1</v>
      </c>
      <c r="N24" s="267">
        <f t="shared" si="3"/>
        <v>0</v>
      </c>
      <c r="O24" s="277"/>
      <c r="Q24" s="278">
        <f t="shared" si="4"/>
        <v>0</v>
      </c>
    </row>
    <row r="25" spans="1:17" ht="27" customHeight="1" thickBot="1" x14ac:dyDescent="0.25">
      <c r="A25" s="28"/>
      <c r="B25" s="207" t="s">
        <v>430</v>
      </c>
      <c r="C25" s="260" t="str">
        <f>PLANILHA!D265</f>
        <v>PREVENÇÃO CONTRA INCÊNDIO</v>
      </c>
      <c r="D25" s="229">
        <f>PLANILHA!I272</f>
        <v>1299.69</v>
      </c>
      <c r="E25" s="264">
        <f t="shared" ref="E25" si="7">D25/$D$27</f>
        <v>2.8999999999999998E-3</v>
      </c>
      <c r="F25" s="267">
        <f t="shared" ref="F25" si="8">ROUND((G25*D25),2)</f>
        <v>0</v>
      </c>
      <c r="G25" s="268"/>
      <c r="H25" s="267">
        <f t="shared" ref="H25" si="9">ROUND((I25*D25),2)</f>
        <v>0</v>
      </c>
      <c r="I25" s="268"/>
      <c r="J25" s="267">
        <f t="shared" si="2"/>
        <v>0</v>
      </c>
      <c r="K25" s="269"/>
      <c r="L25" s="267">
        <f t="shared" ref="L25" si="10">ROUND((D25*M25),2)</f>
        <v>1299.69</v>
      </c>
      <c r="M25" s="269">
        <v>1</v>
      </c>
      <c r="N25" s="267">
        <f t="shared" si="3"/>
        <v>0</v>
      </c>
      <c r="O25" s="277"/>
      <c r="Q25" s="278">
        <f t="shared" si="4"/>
        <v>0</v>
      </c>
    </row>
    <row r="26" spans="1:17" ht="27" customHeight="1" thickBot="1" x14ac:dyDescent="0.25">
      <c r="A26" s="28"/>
      <c r="B26" s="207" t="s">
        <v>444</v>
      </c>
      <c r="C26" s="260" t="str">
        <f>PLANILHA!D274</f>
        <v>SERVIÇOS COMPLEMENTARES</v>
      </c>
      <c r="D26" s="229">
        <f>PLANILHA!I278</f>
        <v>5247.67</v>
      </c>
      <c r="E26" s="264">
        <f t="shared" ref="E26" si="11">D26/$D$27</f>
        <v>1.1900000000000001E-2</v>
      </c>
      <c r="F26" s="267">
        <f t="shared" ref="F26" si="12">ROUND((G26*D26),2)</f>
        <v>0</v>
      </c>
      <c r="G26" s="268"/>
      <c r="H26" s="267">
        <f t="shared" ref="H26" si="13">ROUND((I26*D26),2)</f>
        <v>0</v>
      </c>
      <c r="I26" s="268"/>
      <c r="J26" s="267">
        <f t="shared" si="2"/>
        <v>0</v>
      </c>
      <c r="K26" s="269"/>
      <c r="L26" s="267">
        <f t="shared" ref="L26" si="14">ROUND((D26*M26),2)</f>
        <v>0</v>
      </c>
      <c r="M26" s="269"/>
      <c r="N26" s="267">
        <f t="shared" si="3"/>
        <v>5247.67</v>
      </c>
      <c r="O26" s="277">
        <v>1</v>
      </c>
      <c r="Q26" s="278">
        <f t="shared" si="4"/>
        <v>0</v>
      </c>
    </row>
    <row r="27" spans="1:17" ht="18" customHeight="1" x14ac:dyDescent="0.2">
      <c r="A27" s="28"/>
      <c r="B27" s="323" t="s">
        <v>5</v>
      </c>
      <c r="C27" s="324"/>
      <c r="D27" s="208">
        <f>SUM(D10:D26)</f>
        <v>442675.02</v>
      </c>
      <c r="E27" s="209">
        <f>SUM(E10:E24)</f>
        <v>0.99</v>
      </c>
      <c r="F27" s="222">
        <f>SUM(F10:F26)</f>
        <v>69268</v>
      </c>
      <c r="G27" s="223">
        <f>F27/$D$27</f>
        <v>0.1565</v>
      </c>
      <c r="H27" s="224">
        <f>SUM(H10:H26)</f>
        <v>121364.24</v>
      </c>
      <c r="I27" s="225">
        <f>H27/$D$27</f>
        <v>0.2742</v>
      </c>
      <c r="J27" s="224">
        <f>SUM(J10:J26)</f>
        <v>84158.26</v>
      </c>
      <c r="K27" s="223">
        <f>J27/$D$27</f>
        <v>0.19009999999999999</v>
      </c>
      <c r="L27" s="224">
        <f>SUM(L10:L26)</f>
        <v>71256.42</v>
      </c>
      <c r="M27" s="225">
        <f>L27/$D$27</f>
        <v>0.161</v>
      </c>
      <c r="N27" s="224">
        <f>SUM(N10:N26)</f>
        <v>96628.11</v>
      </c>
      <c r="O27" s="225">
        <f>N27/$D$27</f>
        <v>0.21829999999999999</v>
      </c>
    </row>
    <row r="28" spans="1:17" ht="18" customHeight="1" thickBot="1" x14ac:dyDescent="0.25">
      <c r="A28" s="28"/>
      <c r="B28" s="331" t="s">
        <v>26</v>
      </c>
      <c r="C28" s="332"/>
      <c r="D28" s="210">
        <f>D27</f>
        <v>442675.02</v>
      </c>
      <c r="E28" s="211">
        <f>E27</f>
        <v>0.99</v>
      </c>
      <c r="F28" s="210">
        <f>F27</f>
        <v>69268</v>
      </c>
      <c r="G28" s="212">
        <f>F28/$D$28</f>
        <v>0.1565</v>
      </c>
      <c r="H28" s="210">
        <f>F28+H27</f>
        <v>190632.24</v>
      </c>
      <c r="I28" s="213">
        <f>H28/$D$28</f>
        <v>0.43059999999999998</v>
      </c>
      <c r="J28" s="214">
        <f>H28+J27</f>
        <v>274790.5</v>
      </c>
      <c r="K28" s="212">
        <f>J28/$D$28</f>
        <v>0.62070000000000003</v>
      </c>
      <c r="L28" s="210">
        <f>L27+J28</f>
        <v>346046.92</v>
      </c>
      <c r="M28" s="213">
        <f>L28/$D$28</f>
        <v>0.78169999999999995</v>
      </c>
      <c r="N28" s="214">
        <f>L28+N27</f>
        <v>442675.03</v>
      </c>
      <c r="O28" s="213">
        <f>N28/$D$28</f>
        <v>1</v>
      </c>
    </row>
    <row r="29" spans="1:17" ht="18" customHeight="1" x14ac:dyDescent="0.2">
      <c r="A29" s="28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</row>
    <row r="30" spans="1:17" ht="18" customHeight="1" x14ac:dyDescent="0.2">
      <c r="A30" s="28"/>
      <c r="B30" s="154"/>
      <c r="C30" s="154"/>
      <c r="D30" s="157"/>
      <c r="E30" s="158"/>
      <c r="F30" s="159"/>
      <c r="G30" s="158"/>
      <c r="H30" s="160"/>
      <c r="I30" s="154"/>
      <c r="J30" s="154"/>
      <c r="K30" s="154"/>
      <c r="L30" s="154"/>
      <c r="M30" s="154"/>
      <c r="N30" s="154"/>
      <c r="O30" s="154"/>
    </row>
    <row r="31" spans="1:17" ht="18" customHeight="1" x14ac:dyDescent="0.2">
      <c r="A31" s="155"/>
      <c r="B31" s="162"/>
      <c r="C31" s="162"/>
      <c r="D31" s="161"/>
      <c r="E31" s="160"/>
      <c r="F31" s="160"/>
      <c r="G31" s="160"/>
      <c r="H31" s="160"/>
      <c r="I31" s="162"/>
      <c r="J31" s="162"/>
      <c r="K31" s="162"/>
      <c r="L31" s="162"/>
      <c r="M31" s="162"/>
      <c r="N31" s="162"/>
      <c r="O31" s="162"/>
    </row>
    <row r="32" spans="1:17" ht="18" customHeight="1" x14ac:dyDescent="0.2">
      <c r="A32" s="156"/>
      <c r="B32" s="157"/>
      <c r="C32" s="158"/>
      <c r="D32" s="161"/>
      <c r="E32" s="160"/>
      <c r="F32" s="160"/>
      <c r="G32" s="160"/>
      <c r="H32" s="160"/>
      <c r="I32" s="158"/>
      <c r="J32" s="158"/>
      <c r="K32" s="156"/>
      <c r="L32" s="160"/>
      <c r="M32" s="160"/>
      <c r="N32" s="160"/>
      <c r="O32" s="160"/>
    </row>
    <row r="33" spans="1:15" ht="18" customHeight="1" x14ac:dyDescent="0.2">
      <c r="A33" s="160"/>
      <c r="B33" s="161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</row>
    <row r="34" spans="1:15" ht="18" customHeight="1" x14ac:dyDescent="0.2">
      <c r="A34" s="160"/>
      <c r="B34" s="161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ht="18" customHeight="1" x14ac:dyDescent="0.2">
      <c r="A35" s="160"/>
      <c r="B35" s="161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</row>
    <row r="36" spans="1:15" ht="18" customHeight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</row>
    <row r="37" spans="1:15" ht="18" customHeight="1" x14ac:dyDescent="0.2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</row>
    <row r="38" spans="1:15" ht="18" customHeight="1" x14ac:dyDescent="0.2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</row>
  </sheetData>
  <protectedRanges>
    <protectedRange password="CF7A" sqref="H1:I4" name="Intervalo1_2"/>
    <protectedRange password="CF7A" sqref="I7 H5:H7" name="Intervalo1_7_1_2"/>
  </protectedRanges>
  <mergeCells count="18">
    <mergeCell ref="C1:O1"/>
    <mergeCell ref="C2:O2"/>
    <mergeCell ref="C3:O4"/>
    <mergeCell ref="B28:C28"/>
    <mergeCell ref="H8:I8"/>
    <mergeCell ref="J8:K8"/>
    <mergeCell ref="L8:M8"/>
    <mergeCell ref="D5:L5"/>
    <mergeCell ref="D6:L6"/>
    <mergeCell ref="D7:L7"/>
    <mergeCell ref="M5:N5"/>
    <mergeCell ref="N8:O8"/>
    <mergeCell ref="B27:C27"/>
    <mergeCell ref="B8:B9"/>
    <mergeCell ref="C8:C9"/>
    <mergeCell ref="D8:D9"/>
    <mergeCell ref="E8:E9"/>
    <mergeCell ref="F8:G8"/>
  </mergeCells>
  <phoneticPr fontId="4" type="noConversion"/>
  <pageMargins left="0.62992125984251968" right="0.62992125984251968" top="0.74803149606299213" bottom="0.74803149606299213" header="0.31496062992125984" footer="0.31496062992125984"/>
  <pageSetup paperSize="9" scale="70" orientation="landscape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</vt:lpstr>
      <vt:lpstr>CRONOGRAMA</vt:lpstr>
      <vt:lpstr>CRONOGRAMA!Area_de_impressao</vt:lpstr>
      <vt:lpstr>PLANILHA!Area_de_impressao</vt:lpstr>
      <vt:lpstr>CRONOGRAMA!Titulos_de_impressao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Vinícius André Makiak</cp:lastModifiedBy>
  <cp:lastPrinted>2021-10-29T17:57:55Z</cp:lastPrinted>
  <dcterms:created xsi:type="dcterms:W3CDTF">2000-02-07T18:11:19Z</dcterms:created>
  <dcterms:modified xsi:type="dcterms:W3CDTF">2021-10-29T17:58:36Z</dcterms:modified>
</cp:coreProperties>
</file>