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E:\Documents and Settings\André\Desktop\Vinícius\2021\Farmacia\Licitação\"/>
    </mc:Choice>
  </mc:AlternateContent>
  <xr:revisionPtr revIDLastSave="0" documentId="13_ncr:1_{6F643EB7-EC98-4885-9EF5-CBE151E3F9DD}" xr6:coauthVersionLast="47" xr6:coauthVersionMax="47" xr10:uidLastSave="{00000000-0000-0000-0000-000000000000}"/>
  <bookViews>
    <workbookView xWindow="-120" yWindow="-120" windowWidth="29040" windowHeight="15840" tabRatio="669" xr2:uid="{00000000-000D-0000-FFFF-FFFF00000000}"/>
  </bookViews>
  <sheets>
    <sheet name="Final " sheetId="11" r:id="rId1"/>
    <sheet name="CRONO" sheetId="12" r:id="rId2"/>
  </sheets>
  <definedNames>
    <definedName name="_xlnm.Print_Area" localSheetId="1">CRONO!$A$1:$R$25</definedName>
    <definedName name="_xlnm.Print_Area" localSheetId="0">'Final '!$A$1:$P$151</definedName>
    <definedName name="CONCATENAR" localSheetId="1" hidden="1">CONCATENATE(CRONO!#REF!," ",CRONO!$B1)</definedName>
    <definedName name="CONCATENAR" hidden="1">CONCATENATE('Final '!$B1," ",'Final '!$C1)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1" i="11" l="1"/>
  <c r="M125" i="11"/>
  <c r="M119" i="11"/>
  <c r="N25" i="11" l="1"/>
  <c r="O25" i="11" s="1"/>
  <c r="N141" i="11"/>
  <c r="L141" i="11"/>
  <c r="N51" i="11"/>
  <c r="O51" i="11" s="1"/>
  <c r="N50" i="11"/>
  <c r="O50" i="11" s="1"/>
  <c r="N49" i="11"/>
  <c r="O49" i="11" s="1"/>
  <c r="N48" i="11"/>
  <c r="O48" i="11" s="1"/>
  <c r="N47" i="11"/>
  <c r="O47" i="11" s="1"/>
  <c r="N81" i="11"/>
  <c r="O81" i="11" s="1"/>
  <c r="N143" i="11"/>
  <c r="O143" i="11" s="1"/>
  <c r="N144" i="11"/>
  <c r="O144" i="11" s="1"/>
  <c r="N145" i="11"/>
  <c r="O145" i="11" s="1"/>
  <c r="N146" i="11"/>
  <c r="O146" i="11" s="1"/>
  <c r="N142" i="11"/>
  <c r="O142" i="11" s="1"/>
  <c r="N120" i="11"/>
  <c r="O120" i="11" s="1"/>
  <c r="N121" i="11"/>
  <c r="O121" i="11" s="1"/>
  <c r="N122" i="11"/>
  <c r="O122" i="11" s="1"/>
  <c r="N123" i="11"/>
  <c r="O123" i="11" s="1"/>
  <c r="N124" i="11"/>
  <c r="O124" i="11" s="1"/>
  <c r="N126" i="11"/>
  <c r="O126" i="11" s="1"/>
  <c r="N127" i="11"/>
  <c r="O127" i="11" s="1"/>
  <c r="N128" i="11"/>
  <c r="O128" i="11" s="1"/>
  <c r="N129" i="11"/>
  <c r="O129" i="11" s="1"/>
  <c r="N130" i="11"/>
  <c r="O130" i="11" s="1"/>
  <c r="N131" i="11"/>
  <c r="O131" i="11" s="1"/>
  <c r="N132" i="11"/>
  <c r="O132" i="11" s="1"/>
  <c r="N133" i="11"/>
  <c r="O133" i="11" s="1"/>
  <c r="N134" i="11"/>
  <c r="O134" i="11" s="1"/>
  <c r="N135" i="11"/>
  <c r="O135" i="11" s="1"/>
  <c r="N136" i="11"/>
  <c r="O136" i="11" s="1"/>
  <c r="N137" i="11"/>
  <c r="O137" i="11" s="1"/>
  <c r="N138" i="11"/>
  <c r="O138" i="11" s="1"/>
  <c r="N139" i="11"/>
  <c r="O139" i="11" s="1"/>
  <c r="N91" i="11"/>
  <c r="O91" i="11" s="1"/>
  <c r="N92" i="11"/>
  <c r="O92" i="11" s="1"/>
  <c r="N93" i="11"/>
  <c r="O93" i="11" s="1"/>
  <c r="N94" i="11"/>
  <c r="O94" i="11" s="1"/>
  <c r="N95" i="11"/>
  <c r="O95" i="11" s="1"/>
  <c r="N96" i="11"/>
  <c r="O96" i="11" s="1"/>
  <c r="N97" i="11"/>
  <c r="O97" i="11" s="1"/>
  <c r="N98" i="11"/>
  <c r="O98" i="11" s="1"/>
  <c r="N99" i="11"/>
  <c r="O99" i="11" s="1"/>
  <c r="N100" i="11"/>
  <c r="O100" i="11" s="1"/>
  <c r="N101" i="11"/>
  <c r="O101" i="11" s="1"/>
  <c r="N102" i="11"/>
  <c r="O102" i="11" s="1"/>
  <c r="N103" i="11"/>
  <c r="O103" i="11" s="1"/>
  <c r="N104" i="11"/>
  <c r="O104" i="11" s="1"/>
  <c r="N105" i="11"/>
  <c r="O105" i="11" s="1"/>
  <c r="N106" i="11"/>
  <c r="O106" i="11" s="1"/>
  <c r="N107" i="11"/>
  <c r="O107" i="11" s="1"/>
  <c r="N108" i="11"/>
  <c r="O108" i="11" s="1"/>
  <c r="N109" i="11"/>
  <c r="O109" i="11" s="1"/>
  <c r="N110" i="11"/>
  <c r="O110" i="11" s="1"/>
  <c r="N111" i="11"/>
  <c r="O111" i="11" s="1"/>
  <c r="N112" i="11"/>
  <c r="O112" i="11" s="1"/>
  <c r="N113" i="11"/>
  <c r="O113" i="11" s="1"/>
  <c r="N114" i="11"/>
  <c r="O114" i="11" s="1"/>
  <c r="N115" i="11"/>
  <c r="O115" i="11" s="1"/>
  <c r="N116" i="11"/>
  <c r="O116" i="11" s="1"/>
  <c r="N117" i="11"/>
  <c r="O117" i="11" s="1"/>
  <c r="N90" i="11"/>
  <c r="O90" i="11" s="1"/>
  <c r="N84" i="11"/>
  <c r="O84" i="11" s="1"/>
  <c r="N85" i="11"/>
  <c r="O85" i="11" s="1"/>
  <c r="N86" i="11"/>
  <c r="O86" i="11" s="1"/>
  <c r="N87" i="11"/>
  <c r="O87" i="11" s="1"/>
  <c r="N88" i="11"/>
  <c r="O88" i="11" s="1"/>
  <c r="N83" i="11"/>
  <c r="O83" i="11" s="1"/>
  <c r="N76" i="11"/>
  <c r="O76" i="11" s="1"/>
  <c r="N77" i="11"/>
  <c r="O77" i="11" s="1"/>
  <c r="N78" i="11"/>
  <c r="O78" i="11" s="1"/>
  <c r="N79" i="11"/>
  <c r="O79" i="11" s="1"/>
  <c r="N80" i="11"/>
  <c r="O80" i="11" s="1"/>
  <c r="N75" i="11"/>
  <c r="O75" i="11" s="1"/>
  <c r="N67" i="11"/>
  <c r="O67" i="11" s="1"/>
  <c r="N68" i="11"/>
  <c r="O68" i="11" s="1"/>
  <c r="N69" i="11"/>
  <c r="O69" i="11" s="1"/>
  <c r="N70" i="11"/>
  <c r="O70" i="11" s="1"/>
  <c r="N71" i="11"/>
  <c r="O71" i="11" s="1"/>
  <c r="N72" i="11"/>
  <c r="O72" i="11" s="1"/>
  <c r="N73" i="11"/>
  <c r="O73" i="11" s="1"/>
  <c r="N66" i="11"/>
  <c r="O66" i="11" s="1"/>
  <c r="N54" i="11"/>
  <c r="O54" i="11" s="1"/>
  <c r="N55" i="11"/>
  <c r="O55" i="11" s="1"/>
  <c r="N56" i="11"/>
  <c r="O56" i="11" s="1"/>
  <c r="N57" i="11"/>
  <c r="O57" i="11" s="1"/>
  <c r="N58" i="11"/>
  <c r="O58" i="11" s="1"/>
  <c r="N59" i="11"/>
  <c r="O59" i="11" s="1"/>
  <c r="N60" i="11"/>
  <c r="O60" i="11" s="1"/>
  <c r="N61" i="11"/>
  <c r="O61" i="11" s="1"/>
  <c r="N62" i="11"/>
  <c r="O62" i="11" s="1"/>
  <c r="N63" i="11"/>
  <c r="O63" i="11" s="1"/>
  <c r="N64" i="11"/>
  <c r="O64" i="11" s="1"/>
  <c r="N53" i="11"/>
  <c r="O53" i="11" s="1"/>
  <c r="N37" i="11"/>
  <c r="O37" i="11" s="1"/>
  <c r="N38" i="11"/>
  <c r="O38" i="11" s="1"/>
  <c r="N39" i="11"/>
  <c r="O39" i="11" s="1"/>
  <c r="N40" i="11"/>
  <c r="O40" i="11" s="1"/>
  <c r="N41" i="11"/>
  <c r="O41" i="11" s="1"/>
  <c r="N42" i="11"/>
  <c r="O42" i="11" s="1"/>
  <c r="N43" i="11"/>
  <c r="O43" i="11" s="1"/>
  <c r="N44" i="11"/>
  <c r="O44" i="11" s="1"/>
  <c r="N45" i="11"/>
  <c r="N46" i="11"/>
  <c r="O46" i="11" s="1"/>
  <c r="N36" i="11"/>
  <c r="O36" i="11" s="1"/>
  <c r="N34" i="11"/>
  <c r="O34" i="11" s="1"/>
  <c r="N31" i="11"/>
  <c r="O31" i="11" s="1"/>
  <c r="N32" i="11"/>
  <c r="O32" i="11" s="1"/>
  <c r="N33" i="11"/>
  <c r="O33" i="11" s="1"/>
  <c r="N30" i="11"/>
  <c r="O30" i="11" s="1"/>
  <c r="N28" i="11"/>
  <c r="O28" i="11" s="1"/>
  <c r="N16" i="11"/>
  <c r="O16" i="11" s="1"/>
  <c r="N17" i="11"/>
  <c r="O17" i="11" s="1"/>
  <c r="N18" i="11"/>
  <c r="O18" i="11" s="1"/>
  <c r="N19" i="11"/>
  <c r="O19" i="11" s="1"/>
  <c r="N20" i="11"/>
  <c r="O20" i="11" s="1"/>
  <c r="N21" i="11"/>
  <c r="O21" i="11" s="1"/>
  <c r="N22" i="11"/>
  <c r="O22" i="11" s="1"/>
  <c r="N23" i="11"/>
  <c r="O23" i="11" s="1"/>
  <c r="N24" i="11"/>
  <c r="O24" i="11" s="1"/>
  <c r="N26" i="11"/>
  <c r="O26" i="11" s="1"/>
  <c r="N15" i="11"/>
  <c r="O15" i="11" s="1"/>
  <c r="N11" i="11"/>
  <c r="O11" i="11" s="1"/>
  <c r="N12" i="11"/>
  <c r="O12" i="11" s="1"/>
  <c r="N13" i="11"/>
  <c r="O13" i="11" s="1"/>
  <c r="N10" i="11"/>
  <c r="O10" i="11" s="1"/>
  <c r="N125" i="11"/>
  <c r="O125" i="11" s="1"/>
  <c r="N119" i="11"/>
  <c r="O119" i="11" s="1"/>
  <c r="O14" i="11" l="1"/>
  <c r="O118" i="11"/>
  <c r="O52" i="11"/>
  <c r="O141" i="11"/>
  <c r="O74" i="11"/>
  <c r="P81" i="11" s="1"/>
  <c r="O89" i="11"/>
  <c r="P25" i="11" l="1"/>
  <c r="P102" i="11"/>
  <c r="H18" i="12"/>
  <c r="P111" i="11"/>
  <c r="P105" i="11"/>
  <c r="P112" i="11"/>
  <c r="P110" i="11"/>
  <c r="P97" i="11"/>
  <c r="P115" i="11"/>
  <c r="P99" i="11"/>
  <c r="P117" i="11"/>
  <c r="P91" i="11"/>
  <c r="P92" i="11"/>
  <c r="P109" i="11"/>
  <c r="P108" i="11"/>
  <c r="P100" i="11"/>
  <c r="P103" i="11"/>
  <c r="P116" i="11"/>
  <c r="P96" i="11"/>
  <c r="P98" i="11"/>
  <c r="P106" i="11"/>
  <c r="P114" i="11"/>
  <c r="P94" i="11"/>
  <c r="P95" i="11"/>
  <c r="P107" i="11"/>
  <c r="P104" i="11"/>
  <c r="P113" i="11"/>
  <c r="P93" i="11"/>
  <c r="P101" i="11"/>
  <c r="P90" i="11"/>
  <c r="R18" i="12" l="1"/>
  <c r="L18" i="12"/>
  <c r="P18" i="12"/>
  <c r="J18" i="12"/>
  <c r="N18" i="12"/>
  <c r="O45" i="11" l="1"/>
  <c r="O35" i="11" s="1"/>
  <c r="O140" i="11" l="1"/>
  <c r="P141" i="11" s="1"/>
  <c r="O82" i="11"/>
  <c r="O29" i="11"/>
  <c r="H16" i="12"/>
  <c r="O27" i="11"/>
  <c r="H11" i="12" s="1"/>
  <c r="P51" i="11" l="1"/>
  <c r="P49" i="11"/>
  <c r="P47" i="11"/>
  <c r="P48" i="11"/>
  <c r="P50" i="11"/>
  <c r="P146" i="11"/>
  <c r="H20" i="12"/>
  <c r="P145" i="11"/>
  <c r="P87" i="11"/>
  <c r="H17" i="12"/>
  <c r="L16" i="12"/>
  <c r="R16" i="12"/>
  <c r="N16" i="12"/>
  <c r="P16" i="12"/>
  <c r="J16" i="12"/>
  <c r="P55" i="11"/>
  <c r="H14" i="12"/>
  <c r="P39" i="11"/>
  <c r="H12" i="12"/>
  <c r="R11" i="12"/>
  <c r="J11" i="12"/>
  <c r="P11" i="12"/>
  <c r="N11" i="12"/>
  <c r="L11" i="12"/>
  <c r="P16" i="11"/>
  <c r="H10" i="12"/>
  <c r="P86" i="11"/>
  <c r="H13" i="12"/>
  <c r="P45" i="11"/>
  <c r="P32" i="11"/>
  <c r="P43" i="11"/>
  <c r="P41" i="11"/>
  <c r="P34" i="11"/>
  <c r="P37" i="11"/>
  <c r="P38" i="11"/>
  <c r="P40" i="11"/>
  <c r="P42" i="11"/>
  <c r="P31" i="11"/>
  <c r="P75" i="11"/>
  <c r="P78" i="11"/>
  <c r="P76" i="11"/>
  <c r="P77" i="11"/>
  <c r="P84" i="11"/>
  <c r="P85" i="11"/>
  <c r="P88" i="11"/>
  <c r="P56" i="11"/>
  <c r="O65" i="11"/>
  <c r="H15" i="12" s="1"/>
  <c r="P80" i="11"/>
  <c r="P46" i="11"/>
  <c r="P62" i="11"/>
  <c r="P64" i="11"/>
  <c r="P60" i="11"/>
  <c r="P57" i="11"/>
  <c r="P63" i="11"/>
  <c r="P61" i="11"/>
  <c r="P58" i="11"/>
  <c r="P59" i="11"/>
  <c r="P33" i="11"/>
  <c r="P79" i="11"/>
  <c r="P54" i="11"/>
  <c r="P83" i="11"/>
  <c r="P44" i="11"/>
  <c r="P24" i="11"/>
  <c r="O9" i="11"/>
  <c r="H9" i="12" s="1"/>
  <c r="H19" i="12"/>
  <c r="P17" i="11"/>
  <c r="P36" i="11"/>
  <c r="P23" i="11"/>
  <c r="P22" i="11"/>
  <c r="P26" i="11"/>
  <c r="P30" i="11"/>
  <c r="P20" i="11"/>
  <c r="P15" i="11"/>
  <c r="P143" i="11"/>
  <c r="P53" i="11"/>
  <c r="P144" i="11"/>
  <c r="P18" i="11"/>
  <c r="P142" i="11"/>
  <c r="P19" i="11"/>
  <c r="P21" i="11"/>
  <c r="P28" i="11"/>
  <c r="R20" i="12" l="1"/>
  <c r="P20" i="12"/>
  <c r="N20" i="12"/>
  <c r="L20" i="12"/>
  <c r="J20" i="12"/>
  <c r="L19" i="12"/>
  <c r="R19" i="12"/>
  <c r="J19" i="12"/>
  <c r="P19" i="12"/>
  <c r="N19" i="12"/>
  <c r="P17" i="12"/>
  <c r="L17" i="12"/>
  <c r="R17" i="12"/>
  <c r="N17" i="12"/>
  <c r="J17" i="12"/>
  <c r="P15" i="12"/>
  <c r="L15" i="12"/>
  <c r="R15" i="12"/>
  <c r="J15" i="12"/>
  <c r="N15" i="12"/>
  <c r="P66" i="11"/>
  <c r="L14" i="12"/>
  <c r="J14" i="12"/>
  <c r="N14" i="12"/>
  <c r="P14" i="12"/>
  <c r="R14" i="12"/>
  <c r="R13" i="12"/>
  <c r="P13" i="12"/>
  <c r="N13" i="12"/>
  <c r="L13" i="12"/>
  <c r="J13" i="12"/>
  <c r="R12" i="12"/>
  <c r="P12" i="12"/>
  <c r="L12" i="12"/>
  <c r="N12" i="12"/>
  <c r="J12" i="12"/>
  <c r="R10" i="12"/>
  <c r="L10" i="12"/>
  <c r="P10" i="12"/>
  <c r="J10" i="12"/>
  <c r="N10" i="12"/>
  <c r="H21" i="12"/>
  <c r="P9" i="12"/>
  <c r="L9" i="12"/>
  <c r="R9" i="12"/>
  <c r="N9" i="12"/>
  <c r="J9" i="12"/>
  <c r="P137" i="11"/>
  <c r="P139" i="11"/>
  <c r="P138" i="11"/>
  <c r="P119" i="11"/>
  <c r="P123" i="11"/>
  <c r="P134" i="11"/>
  <c r="P122" i="11"/>
  <c r="P131" i="11"/>
  <c r="P121" i="11"/>
  <c r="P125" i="11"/>
  <c r="P124" i="11"/>
  <c r="P120" i="11"/>
  <c r="P130" i="11"/>
  <c r="P126" i="11"/>
  <c r="P132" i="11"/>
  <c r="P133" i="11"/>
  <c r="P127" i="11"/>
  <c r="P136" i="11"/>
  <c r="P135" i="11"/>
  <c r="P129" i="11"/>
  <c r="P128" i="11"/>
  <c r="P69" i="11"/>
  <c r="P71" i="11"/>
  <c r="P70" i="11"/>
  <c r="P72" i="11"/>
  <c r="P73" i="11"/>
  <c r="P68" i="11"/>
  <c r="P67" i="11"/>
  <c r="O8" i="11"/>
  <c r="P13" i="11"/>
  <c r="P12" i="11"/>
  <c r="P11" i="11"/>
  <c r="P10" i="11"/>
  <c r="L21" i="12" l="1"/>
  <c r="K21" i="12" s="1"/>
  <c r="P21" i="12"/>
  <c r="O21" i="12" s="1"/>
  <c r="R21" i="12"/>
  <c r="Q21" i="12" s="1"/>
  <c r="J21" i="12"/>
  <c r="J22" i="12" s="1"/>
  <c r="N21" i="12"/>
  <c r="M21" i="12" s="1"/>
  <c r="H8" i="12"/>
  <c r="H22" i="12"/>
  <c r="P9" i="11"/>
  <c r="L22" i="12" l="1"/>
  <c r="K22" i="12" s="1"/>
  <c r="I21" i="12"/>
  <c r="I22" i="12"/>
  <c r="O147" i="11"/>
  <c r="N22" i="12" l="1"/>
  <c r="P22" i="12" s="1"/>
  <c r="P89" i="11"/>
  <c r="P14" i="11"/>
  <c r="P82" i="11"/>
  <c r="P74" i="11"/>
  <c r="P52" i="11"/>
  <c r="P118" i="11"/>
  <c r="P35" i="11"/>
  <c r="P65" i="11"/>
  <c r="P140" i="11"/>
  <c r="P27" i="11"/>
  <c r="P29" i="11"/>
  <c r="P8" i="11"/>
  <c r="M22" i="12" l="1"/>
  <c r="O22" i="12"/>
  <c r="R22" i="12"/>
  <c r="Q22" i="12" s="1"/>
</calcChain>
</file>

<file path=xl/sharedStrings.xml><?xml version="1.0" encoding="utf-8"?>
<sst xmlns="http://schemas.openxmlformats.org/spreadsheetml/2006/main" count="961" uniqueCount="325">
  <si>
    <t xml:space="preserve">BDI </t>
  </si>
  <si>
    <t>Item</t>
  </si>
  <si>
    <t>SINAPI</t>
  </si>
  <si>
    <t>Serviço:</t>
  </si>
  <si>
    <t>Unidade</t>
  </si>
  <si>
    <t>Qtde.</t>
  </si>
  <si>
    <t>Valor Unitário com Bdi</t>
  </si>
  <si>
    <t>Custo Total</t>
  </si>
  <si>
    <t>%</t>
  </si>
  <si>
    <t xml:space="preserve">Serviços Preliminares </t>
  </si>
  <si>
    <t>1.1</t>
  </si>
  <si>
    <t>Placa de obra em aço galvanizado 2x1,25 m</t>
  </si>
  <si>
    <t>m²</t>
  </si>
  <si>
    <t>1.2</t>
  </si>
  <si>
    <t>Locação convencional de obra, utilizando gabarito de tábuas corridas pontaletadas a cada 2,00 m - 2 utilizações. AF_ 10/2018</t>
  </si>
  <si>
    <t>2.1</t>
  </si>
  <si>
    <t>2.2</t>
  </si>
  <si>
    <t>2.3</t>
  </si>
  <si>
    <t>2.4</t>
  </si>
  <si>
    <t>2.5</t>
  </si>
  <si>
    <t>2.6</t>
  </si>
  <si>
    <t>unidade</t>
  </si>
  <si>
    <t>2.7</t>
  </si>
  <si>
    <t>2.8</t>
  </si>
  <si>
    <t>m³</t>
  </si>
  <si>
    <t>3.1</t>
  </si>
  <si>
    <t>m</t>
  </si>
  <si>
    <t>4.1</t>
  </si>
  <si>
    <t xml:space="preserve">Pilares em concreto armado fck 25 mpa </t>
  </si>
  <si>
    <t>Impermeabilização</t>
  </si>
  <si>
    <t>5.1</t>
  </si>
  <si>
    <t>Impermeabilização de superfície (vigas de baldrame: ambos os lados e parte superior 0,30+0,30+0,15) com emulsão asfáltica em 2 demãos</t>
  </si>
  <si>
    <t>Alvenaria</t>
  </si>
  <si>
    <t>6.1</t>
  </si>
  <si>
    <t>6.2</t>
  </si>
  <si>
    <t>Contraverga moldade in loco em concreto para janelas - passando 15 cm para cada lado do vão</t>
  </si>
  <si>
    <t>6.3</t>
  </si>
  <si>
    <t>Verga moldade in loco em concreto para portas  - passando 15 cm para cada lado do vão</t>
  </si>
  <si>
    <t>7.1</t>
  </si>
  <si>
    <t>Piso</t>
  </si>
  <si>
    <t>8.1</t>
  </si>
  <si>
    <t>8.2</t>
  </si>
  <si>
    <t>8.3</t>
  </si>
  <si>
    <t>8.4</t>
  </si>
  <si>
    <t>8.5</t>
  </si>
  <si>
    <t>8.6</t>
  </si>
  <si>
    <t>Revestimento de paredes Externas</t>
  </si>
  <si>
    <t>9.1</t>
  </si>
  <si>
    <t>Chapisco aplicado nas estruturas e nas alvenarias traço 1:3 com preparo em betoneira - e=0,5cm</t>
  </si>
  <si>
    <t>9.2</t>
  </si>
  <si>
    <t xml:space="preserve">Aplicação e lixamento de massa látex em paredes, duas demãos </t>
  </si>
  <si>
    <t>9.4</t>
  </si>
  <si>
    <t>9.5</t>
  </si>
  <si>
    <t>Aplicação manual de pintura latex acrilica premium em paredes 2 demãos, cor a definir</t>
  </si>
  <si>
    <t>Revestimentos de paredes internas</t>
  </si>
  <si>
    <t>10.1</t>
  </si>
  <si>
    <t>10.2</t>
  </si>
  <si>
    <t>10.3</t>
  </si>
  <si>
    <t>10.4</t>
  </si>
  <si>
    <t>10.5</t>
  </si>
  <si>
    <t>10.6</t>
  </si>
  <si>
    <t>Esquadrias</t>
  </si>
  <si>
    <t>11.1</t>
  </si>
  <si>
    <t>11.2</t>
  </si>
  <si>
    <t>11.3</t>
  </si>
  <si>
    <t>11.4</t>
  </si>
  <si>
    <t>11.5</t>
  </si>
  <si>
    <t>11.6</t>
  </si>
  <si>
    <t>12.1</t>
  </si>
  <si>
    <t>Barra de apoio  em aço inox polido, comprimento 80 cm, d mínimo 3 cm</t>
  </si>
  <si>
    <t>12.2</t>
  </si>
  <si>
    <t>Barra de apoio  em aço inox polido, comprimento 70 cm, d mínimo 3 cm</t>
  </si>
  <si>
    <t>12.3</t>
  </si>
  <si>
    <t xml:space="preserve">Barra de apoio lateral em "U" para lavatório, em aço inox polido, 30 cm, diametro minimo 3 cm </t>
  </si>
  <si>
    <t>Vaso sanitário sifonado com caixa acoplada louça branca - fornecimento e instalação</t>
  </si>
  <si>
    <t>Tubo PVC, serie noormal, esgoto predial, DN 40 mm, fornecido e instalado</t>
  </si>
  <si>
    <t>Cobertura</t>
  </si>
  <si>
    <t xml:space="preserve">Serviços complementares </t>
  </si>
  <si>
    <t>TOTAL DO SERVIÇO</t>
  </si>
  <si>
    <t xml:space="preserve">Vinícius André Makiak
Engenheiro Civil – CREA SC nº119380-1
Secretaria Municipal de Planejamento
</t>
  </si>
  <si>
    <t>Verga moldade in loco em concreto para janelas  - passando 15 cm para cada lado do vão</t>
  </si>
  <si>
    <t xml:space="preserve">  PREFEITURA MUNICIPAL DE PORTO UNIÃO </t>
  </si>
  <si>
    <t>Aterro Manual apiloado com soquete com material</t>
  </si>
  <si>
    <t>Lastro com material granular, aplicação em pisos ou radiers, espessura de *5 cm*. Af_08/2017</t>
  </si>
  <si>
    <t>Elétrico</t>
  </si>
  <si>
    <t>9.6</t>
  </si>
  <si>
    <t xml:space="preserve">Valor Unitário </t>
  </si>
  <si>
    <t>m2</t>
  </si>
  <si>
    <t>Viga Intermediária em concreto armado  concreto armado fck 25 mpa (0,15x0,30m) - pé-direito 3,00 metros</t>
  </si>
  <si>
    <t>Seviços de instalações hidraulicas e sanitárias</t>
  </si>
  <si>
    <t>Tubo PVC, serie noormal, esgoto predial, DN 75 mm, fornecido e instalado</t>
  </si>
  <si>
    <t>Caixa Sifonada para ralo</t>
  </si>
  <si>
    <t>Barra de apoio  em aço inox polido, comprimento 40 cm, d mínimo 3 cm - porta</t>
  </si>
  <si>
    <t>Chapa de aço (bate cadeira) h-40 cm para porta e=2cm</t>
  </si>
  <si>
    <t>uinidade</t>
  </si>
  <si>
    <t>1.3</t>
  </si>
  <si>
    <t>Execução de almoxarifado em canteiro de obras em chapas de compensado coberto com telha de fibrocimento - barraco de obra - 1,5x2</t>
  </si>
  <si>
    <t>1.4</t>
  </si>
  <si>
    <t>ESTACA ESCAVADA MECANICAMENTE, SEM FLUIDO ESTABILIZANTE, COM 25CM DE DIÂMETRO, CONCRETO LANÇADO POR CAMINHÃO BETONEIRA (EXCLUSIVE MOBILIZAÇÃO E DESMOBILIZAÇÃO). AF_01/2020</t>
  </si>
  <si>
    <t>Bloco em concreto armado  fck 25 mpa conforme projeto</t>
  </si>
  <si>
    <t>Viga Baldrame em concreto armado e concreto armado fck 25 mpa</t>
  </si>
  <si>
    <t xml:space="preserve">Viga cinta em concreto armado  concreto armado fck 25 mpa </t>
  </si>
  <si>
    <t>Escada em concreto armado</t>
  </si>
  <si>
    <t>2.9</t>
  </si>
  <si>
    <t>2.10</t>
  </si>
  <si>
    <t>Laje Piso intermediário - laje pára o depósito com vigotas com h=12cm e lajota cerâmica</t>
  </si>
  <si>
    <t>Laje Piso cobertura - laje  para cobertura h=8cm e lajota cerâmica</t>
  </si>
  <si>
    <t>4.2</t>
  </si>
  <si>
    <t>4.3</t>
  </si>
  <si>
    <t>4.4</t>
  </si>
  <si>
    <t>5.2</t>
  </si>
  <si>
    <t>5.3</t>
  </si>
  <si>
    <t>5.4</t>
  </si>
  <si>
    <t>FABRICAÇÃO E INSTALAÇÃO DE PONTALETES DE MADEIRA NÃO APARELHADA PARA TELHADOS COM ATÉ 2 ÁGUAS E COM TELHA ONDULADA DE FIBROCIMENTO, ALUMÍNIO OU PLÁSTICA EM EDIFÍCIO RESIDENCIAL DE MÚLTIPLOS PAVIMENTOS, INCLUSO TRANSPORTE VERTICAL. AF_07/2019</t>
  </si>
  <si>
    <t>TRAMA DE MADEIRA COMPOSTA POR TERÇAS PARA TELHADOS DE ATÉ 2 ÁGUAS PARA TELHA ONDULADA DE FIBROCIMENTO, METÁLICA, PLÁSTICA OU TERMOACÚSTICA, INCLUSO TRANSPORTE VERTICAL. AF_07/2019</t>
  </si>
  <si>
    <t>TELHAMENTO COM TELHA ONDULADA DE FIBROCIMENTO E = 6 MM, COM RECOBRIMENTO LATERAL DE 1/4 DE ONDA PARA TELHADO COM INCLINAÇÃO MAIOR QUE 10°, COM ATÉ 2 ÁGUAS, INCLUSO IÇAMENTO. AF_07/2019</t>
  </si>
  <si>
    <t>CALHA EM CHAPA DE AÇO GALVANIZADO NÚMERO 24, DESENVOLVIMENTO DE 50 CM, INCLUSO TRANSPORTE VERTICAL. AF_07/2019</t>
  </si>
  <si>
    <t>CALHA EM CHAPA DE AÇO GALVANIZADO NÚMERO 24, DESENVOLVIMENTO DE 33 CM, INCLUSO TRANSPORTE VERTICAL. AF_07/2019</t>
  </si>
  <si>
    <t>5.5</t>
  </si>
  <si>
    <t>5.6</t>
  </si>
  <si>
    <t>5.7</t>
  </si>
  <si>
    <t>4.5</t>
  </si>
  <si>
    <t>PAREDE COM PLACAS DE GESSO ACARTONADO (DRYWALL), PARA USO INTERNO, COM DUAS FACES SIMPLES E ESTRUTURA METÁLICA COM GUIAS SIMPLES, SEM VÃOS. AF_06/2017_P</t>
  </si>
  <si>
    <t>Rufo sobre a platibanda, bordos sem calhas e para cobertura frontal cinza</t>
  </si>
  <si>
    <t>5.8</t>
  </si>
  <si>
    <t>5.9</t>
  </si>
  <si>
    <t>5.10</t>
  </si>
  <si>
    <t>FABRICAÇÃO E INSTALAÇÃO DE TESOURA INTEIRA EM AÇO, VÃO DE 4 M, PARA TELHA ONDULADA DE FIBROCIMENTO, METÁLICA, PLÁSTICA OU TERMOACÚSTICA, INCLUSO IÇAMENTO. AF_12/2015</t>
  </si>
  <si>
    <t>TRAMA DE AÇO COMPOSTA POR TERÇAS PARA TELHADOS DE ATÉ 2 ÁGUAS PARA TELHA ONDULADA DE FIBROCIMENTO, METÁLICA, PLÁSTICA OU TERMOACÚSTICA, INCLUSO TRANSPORTE VERTICAL. AF_07/2019</t>
  </si>
  <si>
    <t>TRAMA DE AÇOPARA PARTE FRONTAL DA OBRA SUPORTE DE PLACA OU TELHA METÁLICAINCLUSO TRANSPORTE VERTICAL. AF_07/2019</t>
  </si>
  <si>
    <t>TELHAMENTO COM TELHA DE AÇO/ALUMÍNIO E = 0,5 MM, COM ATÉ 2 ÁGUAS, INCLUSO IÇAMENTO. AF_07/2019</t>
  </si>
  <si>
    <t>TELHAMENTO COM TELHA DE AÇO/ALUMÍNIO E = 0,5 MM, COM ATÉ 2 ÁGUAS, INCLUSO IÇAMENTO. AF_07/2019 telha cor cinza pintada face superior para os fechamentos</t>
  </si>
  <si>
    <t>6.4</t>
  </si>
  <si>
    <t>6.5</t>
  </si>
  <si>
    <t>6.6</t>
  </si>
  <si>
    <t>EXECUÇÃO DE PASSEIO (CALÇADA) OU PISO DE CONCRETO COM CONCRETO MOLDADO IN LOCO, USINADO, ACABAMENTO CONVENCIONAL, NÃO ARMADO. AF_07/2016</t>
  </si>
  <si>
    <t>Piso em concreto 20 MPA preparo mecanico, espessura 7cm com acabamento polido, tela soldada 5mm 15x15 cm</t>
  </si>
  <si>
    <t>EXECUÇÃO DE PASSEIO (CALÇADA) OU PISO DE CONCRETO COM CONCRETO MOLDADO IN LOCO, USINADO, ACABAMENTO CONVENCIONAL, NÃO ARMADO. AF_07/2016 espessura de 5cm</t>
  </si>
  <si>
    <t>6.7</t>
  </si>
  <si>
    <t>6.8</t>
  </si>
  <si>
    <t>6.9</t>
  </si>
  <si>
    <t>6.10</t>
  </si>
  <si>
    <t>6.12</t>
  </si>
  <si>
    <t>6.13</t>
  </si>
  <si>
    <t>CONTRAPISO EM ARGAMASSA TRAÇO 1:4 (CIMENTO E AREIA), PREPARO MECÂNICO COM BETONEIRA 400 L, APLICADO EM ÁREAS SECAS SOBRE LAJE, ADERIDO, ESPESSURA 3CM. AF_06/2014</t>
  </si>
  <si>
    <t>SOLEIRA EM GRANITO, LARGURA 15 CM, ESPESSURA 2,0 CM. AF_09/2020</t>
  </si>
  <si>
    <t>EXECUÇÃO DE PÁTIO/ESTACIONAMENTO EM PISO INTERTRAVADO, COM BLOCO RETANGULAR COR NATURAL DE 20 X 10 CM, ESPESSURA 6 CM. AF_12/2015</t>
  </si>
  <si>
    <t>BLOQUETE/PISO INTERTRAVADO DE CONCRETO - MODELO RETANGULAR/TIJOLINHO/PAVER/HOLANDES/PARALELEPIPEDO, 20 CM X 10 CM, E = 6 CM, RESISTENCIA DE 35 MPA (NBR 9781), ALERTA</t>
  </si>
  <si>
    <t>BLOQUETE/PISO INTERTRAVADO DE CONCRETO - MODELO RETANGULAR/TIJOLINHO/PAVER/HOLANDES/PARALELEPIPEDO, 20 CM X 10 CM, E = 6 CM, RESISTENCIA DE 35 MPA (NBR 9781), ALERTA E DIRECIONAL</t>
  </si>
  <si>
    <t>EMBOÇO, PARA RECEBIMENTO DE CERÂMICA, EM ARGAMASSA TRAÇO 1:2:8, PREPARO MANUAL, APLICADO MANUALMENTE EM FACES INTERNAS DE PAREDES, PARA AMBIENTE COM ÁREA MAIOR QUE 10M2, ESPESSURA DE 10MM, COM EXECUÇÃO DE TALISCAS. AF_06/2014</t>
  </si>
  <si>
    <t>EMBOÇO, PARA RECEBIMENTO DE CERÂMICA, EM ARGAMASSA TRAÇO 1:2:8, PREPARO MANUAL, APLICADO MANUALMENTE EM FACES DE PAREDES, PARA AMBIENTE COM ÁREA MAIOR QUE 10M2, ESPESSURA DE 15MM, COM EXECUÇÃO DE TALISCAS. AF_06/2014</t>
  </si>
  <si>
    <t>MASSA ÚNICA, PARA RECEBIMENTO DE PINTURA, EM ARGAMASSA TRAÇO 1:2:8, PREPARO MECÂNICO COM BETONEIRA 400L, APLICADA MANUALMENTE EM FACES INTERNAS DE PAREDES, ESPESSURA DE 10MM, COM EXECUÇÃO DE TALISCAS. AF_06/2014</t>
  </si>
  <si>
    <t>7.2</t>
  </si>
  <si>
    <t>7.3</t>
  </si>
  <si>
    <t>7.4</t>
  </si>
  <si>
    <t>7.5</t>
  </si>
  <si>
    <t>7.6</t>
  </si>
  <si>
    <t>MASSA ÚNICA, PARA RECEBIMENTO DE PINTURA, EM ARGAMASSA TRAÇO 1:2:8, PREPARO MECÂNICO COM BETONEIRA 400L, APLICADA MANUALMENTE EM FACES INTERNAS DE PAREDES, ESPESSURA DE 15MM, COM EXECUÇÃO DE TALISCAS. AF_06/2014</t>
  </si>
  <si>
    <t>(COMPOSIÇÃO REPRESENTATIVA) DO SERVIÇO DE REVESTIMENTO CERÂMICO PARA AMBIENTES DE ÁREAS MOLHADAS, MEIA PAREDE OU PAREDE INTEIRA, COM PLACAS TIPO ESMALTADA EXTRA, DIMENSÕES 20X20 CM, PARA EDIFICAÇÃO HABITACIONAL MULTIFAMILIAR (PRÉDIO). AF_11/2014</t>
  </si>
  <si>
    <t>REVESTIMENTO CERÂMICO PARA AMBIENTES DE ÁREAS MOLHADAS, MEIA PAREDE OU PAREDE INTEIRA, COM PLACAS TIPO ESMALTADA EXTRA, DIMENSÕES 10X10 CM (pastilhas)</t>
  </si>
  <si>
    <t>APLICAÇÃO MANUAL DE FUNDO SELADOR ACRÍLICO EM PANOS COM PRESENÇA DE VÃOS DE EDIFÍCIOS DE MÚLTIPLOS PAVIMENTOS. AF_06/2014</t>
  </si>
  <si>
    <t>7.7</t>
  </si>
  <si>
    <t xml:space="preserve">Aplicação e lixamento de massa látex em paredes, duas demãos, inclsive paredes de gesso acartonado </t>
  </si>
  <si>
    <t>Aplicação manual de pintura latex acrilica premium em paredes 2 demãos, cor a definir incluso parede de gesso acartonado</t>
  </si>
  <si>
    <t>JANELA DE ALUMÍNIO TIPO MAXIM-AR, COM VIDROS, BATENTE E FERRAGENS. EXCLUSIVE ALIZAR, ACABAMENTO E CONTRAMARCO. FORNECIMENTO E INSTALAÇÃO. AF_12/2019</t>
  </si>
  <si>
    <t>JANELA DE ALUMÍNIO TIPO MAXIM-AR, COM VIDROS, BATENTE E FERRAGENS. ALIZAR, ACABAMENTO E CONTRAMARCO. FORNECIMENTO E INSTALAÇÃO. AF_12/2019 - BANHEIROS</t>
  </si>
  <si>
    <t>JANELA DE ALUMÍNIO DE CORRER COM 4 FOLHAS PARA VIDROS, COM VIDROS, BATENTE, ACABAMENTO COM ACETATO OU BRILHANTE E FERRAGENS. EXCLUSIVE ALIZAR E CONTRAMARCO. FORNECIMENTO E INSTALAÇÃO. AF_12/2019</t>
  </si>
  <si>
    <t>JANELA FIXA DE ALUMÍNIO PARA VIDRO, COM VIDRO, BATENTE E FERRAGENS. EXCLUSIVE ACABAMENTO, ALIZAR E CONTRAMARCO. FORNECIMENTO E INSTALAÇÃO. AF_12/2019</t>
  </si>
  <si>
    <t>KIT PORTA PRONTA DE MADEIRA, FOLHA PESADA (NBR 15930) DE 800 X 2100 MM, DE 40 MM A 45 MM DE ESPESSURA, COM MARCO EM ACO, NUCLEO SOLIDO, CAPA LISA EM HDF, ACABAMENTO MELAMINICO BRANCO (INCLUI MARCO, ALIZARES, DOBRADICAS E FECHADURA)</t>
  </si>
  <si>
    <t>PORTA DE ALUMÍNIO DE ABRIR PARA VIDRO SEM GUARNIÇÃO, 87X210CM, FIXAÇÃO COM PARAFUSOS, INCLUSIVE VIDROS - FORNECIMENTO E INSTALAÇÃO. AF_12/2019</t>
  </si>
  <si>
    <t>PORTA DE CORRER DE ALUMÍNIO, COM DUAS FOLHAS PARA VIDRO, INCLUSO VIDRO LISO INCOLOR, FECHADURA E PUXADOR, SEM ALIZAR. AF_12/2019</t>
  </si>
  <si>
    <t>PORTA DE CORRER DE ALUMÍNIO, COM DUAS FOLHAS PARA VIDRO, INCLUSO VIDRO LISO INCOLOR, FECHADURA E PUXADOR, VIDRO 10mm</t>
  </si>
  <si>
    <t>94805 - conv</t>
  </si>
  <si>
    <t>PORTA DE ALUMÍNIO DE ABRIR PARA VIDRO 8 mm, 90X240CM, FIXAÇÃO COM PARAFUSOS, INCLUSIVE VIDROS - FORNECIMENTO E INSTALAÇÃO. AF_12/2019</t>
  </si>
  <si>
    <t>Condutor de 100 mm para aguas pluviais incluive ligação até a saida da fossa septica para condução a rede pluvial</t>
  </si>
  <si>
    <t>9.3</t>
  </si>
  <si>
    <t>ENTRADA DE ENERGIA ELÉTRICA, SUBTERRÂNEA, TRIFÁSICA, COM CAIXA DE SOBREPOR, CABO DE 16 MM2 E DISJUNTOR DIN 50A (NÃO INCLUSA MURETA DE ALVENARIA). AF_07/2020_P</t>
  </si>
  <si>
    <t>ENTRADA DE ENERGIA ELÉTRICA, SUBTERRÂNEA, TRIFÁSICA, COM CAIXA DE SOBREPOR, CABO DE 16 MM2 E DISJUNTOR DIN 100A. AF_07/2020_P</t>
  </si>
  <si>
    <t>QUADRO DE DISTRIBUICAO COM BARRAMENTO TRIFASICO, DE EMBUTIR, EM CHAPA DE ACO GALVANIZADO, PARA 12 DISJUNTORES DIN, 100 A</t>
  </si>
  <si>
    <t>DISJUNTOR TRIPOLAR TIPO DIN, CORRENTE NOMINAL DE 50A - FORNECIMENTO E INSTALAÇÃO. AF_10/2020</t>
  </si>
  <si>
    <t>DISJUNTOR TRIPOLAR TIPO DIN, CORRENTE NOMINAL DE 100A - FORNECIMENTO E INSTALAÇÃO. AF_10/2020</t>
  </si>
  <si>
    <t>DISJUNTOR BIPOLAR TIPO DIN, CORRENTE NOMINAL DE 10 A 50 A - FORNECIMENTO E INSTALAÇÃO. AF_10/2020</t>
  </si>
  <si>
    <t>QUADRO DE DISTRIBUICAO PARA TELEFONE N.3, 40X40X12CM EM CHAPA METALICA, DE EMBUTIR, SEM ACESSORIOS, PADRAO TELEBRAS, FORNECIMENTO E INSTALAÇÃO. AF_11/2019</t>
  </si>
  <si>
    <t>TOMADA PARA TELEFONE RJ11 - FORNECIMENTO E INSTALAÇÃO. AF_11/2019</t>
  </si>
  <si>
    <t>10.7</t>
  </si>
  <si>
    <t>ELETRODUTO PVC FLEXIVEL CORRUGADO, COR AMARELA, DE 25 MM</t>
  </si>
  <si>
    <t>ELETRODUTO PVC FLEXIVEL CORRUGADO, COR AMARELA, DE 25 MM para condução do fio telefonico</t>
  </si>
  <si>
    <t>ELETRODUTO PEAD 50 MM subterrâneo entre o padrão de energia e a ligação do quadro e entre o padrao e a entrada de telefone</t>
  </si>
  <si>
    <t>CAIXA DE PASSAGEM ELETRICA, PARA PISO, EM PVC, DIMENSOES DE 3/4" A 4"</t>
  </si>
  <si>
    <t>10.8</t>
  </si>
  <si>
    <t>10.9</t>
  </si>
  <si>
    <t>CAIXA INSPECAO EM POLIETILENO PARA ATERRAMENTO E PARA RAIOS DIAMETRO = 300 MM</t>
  </si>
  <si>
    <t>CAIXA INSPECAO EM POLIETILENO PARA ATERRAMENTO</t>
  </si>
  <si>
    <t>10.10</t>
  </si>
  <si>
    <t>HASTE DE ATERRAMENTO EM ACO GALVANIZADO TIPO CANTONEIRA COM 2,00 M DE COMPRIMENTO, 25 X 25 MM E CHAPA DE 3/16"</t>
  </si>
  <si>
    <t>CABO DE COBRE, FLEXIVEL, CLASSE 4 OU 5, ISOLACAO EM PVC/A, ANTICHAMA BWF-B, 1 CONDUTOR, 450/750 V, SECAO NOMINAL 10 MM2 para ligação entrada ate quadro</t>
  </si>
  <si>
    <t>10.11</t>
  </si>
  <si>
    <t>10.12</t>
  </si>
  <si>
    <t>C1</t>
  </si>
  <si>
    <t>PONTO DE ILUMINAÇÃO INCLUINDO 3 INTERRUPTORES PARALELO, CAIXA ELÉTRICA, ELETRODUTO, CABO, RASGO, QUEBRA E CHUMBAMENTO, incluindo as 11 caixas octogonais, eletrodutos, cabos, etc (EXCLUINDO LUMINÁRIA E LÂMPADA). AF_01/2016 - TERREO</t>
  </si>
  <si>
    <t>PONTO DE ILUMINAÇÃO INCLUINDO 1 INTERRUPTORES SIMPLES, CAIXA ELÉTRICA, ELETRODUTO, CABO, RASGO, QUEBRA E CHUMBAMENTO, incluindo as 11 caixas octogonais, eletrodutos, cabos, etc (EXCLUINDO LUMINÁRIA E LÂMPADA). AF_01/2016 - TERREO</t>
  </si>
  <si>
    <t>LUMINÁRIA TIPO CALHA, DE SOBREPOR, COM 2 LÂMPADAS TUBULARES LED, FORNECIMENTO E INSTALAÇÃO. AF_02/2020 - TERREO inclundo salas, banheiros, copa</t>
  </si>
  <si>
    <t>C2</t>
  </si>
  <si>
    <t>10.13</t>
  </si>
  <si>
    <t>10.14</t>
  </si>
  <si>
    <t>10.15</t>
  </si>
  <si>
    <t>10.16</t>
  </si>
  <si>
    <t>10.17</t>
  </si>
  <si>
    <t>10.18</t>
  </si>
  <si>
    <t>10.19</t>
  </si>
  <si>
    <t>10.20</t>
  </si>
  <si>
    <t>10.21</t>
  </si>
  <si>
    <t>10.22</t>
  </si>
  <si>
    <t>PONTO DE ILUMINAÇÃO RESIDENCIAL INCLUINDO INTERRUPTOR SIMPLES, CAIXA ELÉTRICA, ELETRODUTO, CABO, RASGO, QUEBRA E CHUMBAMENTO (EXCLUINDO LUMINÁRIA E LÂMPADA). AF_01/2016</t>
  </si>
  <si>
    <t xml:space="preserve">PONTO DE ILUMINAÇÃO INCLUINDO 1 INTERRUPTOR, CAIXA ELÉTRICA, ELETRODUTO, CABO, RASGO, QUEBRA E CHUMBAMENTO (EXCLUINDO LUMINÁRIA E LÂMPADA). AF_01/2016 PARA 2 PONTOS DE LUZ - SALA </t>
  </si>
  <si>
    <t>C3</t>
  </si>
  <si>
    <t>PONTO DE ILUMINAÇÃO RESIDENCIAL INCLUINDO INTERRUPTOR SIMPLES, CAIXA ELÉTRICA, ELETRODUTO, CABO, RASGO, QUEBRA E CHUMBAMENTO (EXCLUINDO LUMINÁRIA E LÂMPADA). AF_01/2016 (BANHEIROS, SALA farmaceutica e local da caixa de agua)</t>
  </si>
  <si>
    <t>LUMINÁRIA TIPO CALHA, DE SOBREPOR, COM 2 LÂMPADAS TUBULARES LED, FORNECIMENTO E INSTALAÇÃO. AF_02/2020 - superior</t>
  </si>
  <si>
    <t>PONTO DE TOMADA RESIDENCIAL INCLUINDO TOMADA (2 MÓDULOS) 10A/250V, CAIXA ELÉTRICA, ELETRODUTO, CABO, RASGO, QUEBRA E CHUMBAMENTO. AF_01/2016</t>
  </si>
  <si>
    <t>PONTO DE TOMADA RESIDENCIAL INCLUINDO TOMADA 10A/250V, CAIXA ELÉTRICA, ELETRODUTO, CABO, RASGO, QUEBRA E CHUMBAMENTO. AF_01/2016</t>
  </si>
  <si>
    <t>PONTO DE TOMADA RESIDENCIAL INCLUINDO TOMADA 20A/250V, CAIXA ELÉTRICA, ELETRODUTO, CABO, RASGO, QUEBRA E CHUMBAMENTO. AF_01/2016</t>
  </si>
  <si>
    <t>PONTO DE TOMADA RESIDENCIAL INCLUINDO TOMADA 20A/250V, CAIXA ELÉTRICA, ELETRODUTO, CABO, RASGO, QUEBRA E CHUMBAMENTO. AF_01/2016 - ponto para Ar condicionado</t>
  </si>
  <si>
    <t>LUMINÁRIA DE EMERGÊNCIA, COM 30 LÂMPADAS LED DE 2 W, SEM REATOR - FORNECIMENTO E INSTALAÇÃO. AF_02/2020</t>
  </si>
  <si>
    <t>Luminária tipo farolete de emergência 1200 lumens 6W 2 faróis</t>
  </si>
  <si>
    <t>base licitação</t>
  </si>
  <si>
    <t>Placa de saída 25x16 fotoluminescente</t>
  </si>
  <si>
    <t>Placa de saída 25x16 indicativa de direção fotoluminescente</t>
  </si>
  <si>
    <t>EXTINTOR DE INCÊNDIO PORTÁTIL COM CARGA DE PQS DE 4 KG, CLASSE BC - FORNECIMENTO E INSTALAÇÃO. AF_10/2020_P</t>
  </si>
  <si>
    <t>EXTINTOR DE INCÊNDIO PORTÁTIL COM CARGA DE ÁGUA PRESSURIZADA DE 10 L, CLASSE A - FORNECIMENTO E INSTALAÇÃO. AF_10/2020_P</t>
  </si>
  <si>
    <t>EXTINTOR DE INCÊNDIO PORTÁTIL COM CARGA DE PQS DE 4 KG, CLASSE BC - FORNECIMENTO E INSTALAÇÃO. AF_10/2020_P, incluindo sinalização e suporte</t>
  </si>
  <si>
    <t xml:space="preserve">EXTINTOR DE INCÊNDIO PORTÁTIL COM CARGA DE ÁGUA PRESSURIZADA DE 10 L, CLASSE A - FORNECIMENTO E INSTALAÇÃO. AF_10/2020_P, incluindo sinalização e suporte </t>
  </si>
  <si>
    <t>10.23</t>
  </si>
  <si>
    <t>10.24</t>
  </si>
  <si>
    <t>10.25</t>
  </si>
  <si>
    <t>10.26</t>
  </si>
  <si>
    <t>10.27</t>
  </si>
  <si>
    <t>tubo para espera de AR CONDICIONADO, entre a sala da farmaceutica e a parede lateral direita da obra</t>
  </si>
  <si>
    <t>Placa indicativa banheiro com braile 2 unidade unissex (23x15)</t>
  </si>
  <si>
    <t>OBRA: CONSTRUÇÃO DA FARMÁCIA E DEPÓSITO</t>
  </si>
  <si>
    <t>Rua Wenceslau Braz, 461 - Bairro São Pedro - Porto União - Santa Catarina</t>
  </si>
  <si>
    <t>Referência SINAPI</t>
  </si>
  <si>
    <t>Caixa de Agua 500Litros com suporte em madeira e torneira boia</t>
  </si>
  <si>
    <t>PONTO DE CONSUMO TERMINAL DE ÁGUA FRIA (SUBRAMAL) COM TUBULAÇÃO DE PVC, DN 25 MM, INSTALADO EM RAMAL DE ÁGUA, INCLUSOS RASGO E CHUMBAMENTO EM ALVENARIA. AF_12/2014</t>
  </si>
  <si>
    <t>KIT DE REGISTRO DE PRESSÃO BRUTO DE LATÃO ¾", INCLUSIVE CONEXÕES, ROSCÁVEL, INSTALADO EM RAMAL DE ÁGUA FRIA - FORNECIMENTO E INSTALAÇÃO. AF_12/2014</t>
  </si>
  <si>
    <t>KIT DE REGISTRO DE PRESSÃO BRUTO DE LATÃO ¾", INCLUSIVE CONEXÕES, ROSCÁVEL, INSTALADO EM RAMAL DE ÁGUA FRIA - FORNECIMENTO E INSTALAÇÃO. AF_12/2014 incluso ramais, barilete, limpeza e entrada</t>
  </si>
  <si>
    <t>KIT CAVALETE PARA MEDIÇÃO DE ÁGUA - ENTRADA INDIVIDUALIZADA, EM PVC DN 25 (¾), PARA 1 MEDIDOR  FORNECIMENTO E INSTALAÇÃO (EXCLUSIVE HIDRÔMETRO). AF_11/2016</t>
  </si>
  <si>
    <t>KIT CAVALETE PARA MEDIÇÃO DE ÁGUA - ENTRADA INDIVIDUALIZADA, EM PVC DN 25 (¾), PARA 1 MEDIDOR  FORNECIMENTO E INSTALAÇÃO (EXCLUSIVE HIDRÔMETRO). AF_11/2016 e HIDRÔMETRO DN 20 (½), 1,5 M³/H  FORNECIMENTO E INSTALAÇÃO. AF_11/2016</t>
  </si>
  <si>
    <t>95673+97741</t>
  </si>
  <si>
    <t>ACABAMENTO CROMADO PARA REGISTRO PEQUENO, 1/2 " OU 3/4 "</t>
  </si>
  <si>
    <t>(COMPOSIÇÃO REPRESENTATIVA) DO SERVIÇO DE INSTALAÇÃO DE TUBOS DE PVC, SOLDÁVEL, ÁGUA FRIA, DN 25 MM (INSTALADO EM RAMAL, SUB-RAMAL, RAMAL DE DISTRIBUIÇÃO OU PRUMADA), INCLUSIVE CONEXÕES, CORTES E FIXAÇÕES, PARA PRÉDIOS. AF_10/2015</t>
  </si>
  <si>
    <t>SERVIÇO DE INSTALAÇÃO DE TUBOS DE PVC, SOLDÁVEL, ÁGUA FRIA, DN 25 MM (INSTALADO EM RAMAL, SUB-RAMAL, RAMAL DE DISTRIBUIÇÃO OU PRUMADA), INCLUSIVE CONEXÕES, CORTES E FIXAÇÕES)</t>
  </si>
  <si>
    <t>86904 + 86906 + 86883 + 86880</t>
  </si>
  <si>
    <t>Lavatório louça branca suspenso, 29,5 x 39cm ou equivalente, padrão popular, incluso sifão tipo garrafa em pvc, válvula tipo cromada e engate flexível 30 cm em plástico e torneira cromada de mesa, padrão popular (tipo temporizado de botão)- fornecimento e instalação. Af_01/2020</t>
  </si>
  <si>
    <t>Tubo PVC, serie noormal, esgoto predial, DN 100 mm, fornecido e instalado e conexões</t>
  </si>
  <si>
    <t>pesq</t>
  </si>
  <si>
    <t>11.7</t>
  </si>
  <si>
    <t>11.8</t>
  </si>
  <si>
    <t>11.9</t>
  </si>
  <si>
    <t>11.10</t>
  </si>
  <si>
    <t>11.11</t>
  </si>
  <si>
    <t>11.12</t>
  </si>
  <si>
    <t>11.13</t>
  </si>
  <si>
    <t>11.14</t>
  </si>
  <si>
    <t>11.15</t>
  </si>
  <si>
    <t>11.16</t>
  </si>
  <si>
    <t>11.17</t>
  </si>
  <si>
    <t>11.18</t>
  </si>
  <si>
    <t>11.19</t>
  </si>
  <si>
    <t>11.20</t>
  </si>
  <si>
    <t>CAIXA DE GORDURA PEQUENA (CAPACIDADE: 19 L), CIRCULAR, EM PVC, DIÂMETRO INTERNO= 0,3 M. AF_12/2020</t>
  </si>
  <si>
    <t>11.21</t>
  </si>
  <si>
    <t>FILTRO ANAERÓBIO CIRCULAR, EM CONCRETO PRÉ-MOLDADO, DIÂMETRO INTERNO = 1,10 M, ALTURA INTERNA = 1,50 M, VOLUME ÚTIL: 1140,4 L (PARA 5 CONTRIBUINTES). AF_12/2020</t>
  </si>
  <si>
    <t>FILTRO ANAERÓBIO CIRCULAR, EM CONCRETO PRÉ-MOLDADO, DIÂMETRO INTERNO = 1,10 M, ALTURA INTERNA = 1,50 M, VOLUME ÚTIL: 1140,4 L</t>
  </si>
  <si>
    <t>TANQUE SÉPTICO CIRCULAR, EM CONCRETO PRÉ-MOLDADO, DIÂMETRO INTERNO = 1,10 M, ALTURA INTERNA = 2,50 M, VOLUME ÚTIL: 2138,2 L (PARA 5 CONTRIBUINTES). AF_12/2020</t>
  </si>
  <si>
    <t xml:space="preserve">TANQUE SÉPTICO CIRCULAR, EM CONCRETO PRÉ-MOLDADO, DIÂMETRO INTERNO = 1,10 M, ALTURA INTERNA = 2,50 M, VOLUME ÚTIL: 2138,2 L </t>
  </si>
  <si>
    <t>CONSTRUÇÃO DA FARMÁCIA</t>
  </si>
  <si>
    <t>GUARDA-CORPO DE AÇO GALVANIZADO DE 1,10M, MONTANTES TUBULARES DE 1.1/4" ESPAÇADOS DE 1,20M, TRAVESSA SUPERIOR DE 1.1/2", GRADIL FORMADO POR TUBOS HORIZONTAIS DE 1" E VERTICAIS DE 3/4", FIXADO COM CHUMBADOR MECÂNICO. AF_04/2019_P</t>
  </si>
  <si>
    <t>CORRIMÃO SIMPLES, DIÂMETRO EXTERNO = 1 1/2", EM AÇO GALVANIZADO. AF_04/2019_P</t>
  </si>
  <si>
    <t>CORRIMÃO, DIÂMETRO EXTERNO = 1 1/2", EM AÇO GALVANIZADO. AF_04/2019_P - Corrimão em daus alturas conforme projeto</t>
  </si>
  <si>
    <t>Lona plastica preta E=150micra</t>
  </si>
  <si>
    <t>ASSENTAMENTO DE GUIA (MEIO-FIO) EM TRECHO RETO, CONFECCIONADA EM CONCRETO PRÉ-FABRICADO, DIMENSÕES 100X15X13X30 CM (COMPRIMENTO X BASE INFERIOR X BASE SUPERIOR X ALTURA), PARA VIAS URBANAS (USO VIÁRIO). AF_06/2016</t>
  </si>
  <si>
    <t>m3</t>
  </si>
  <si>
    <t>7.8</t>
  </si>
  <si>
    <t>Concreto para detalhes arquitetonicos  fck 15 mpa</t>
  </si>
  <si>
    <t>PORTAO DE CORRER EM CHAPA TIPO PAINEL LAMBRIL QUADRADO, COM PORTA SOCIAL COMPLETA INCLUIDA, COM REQUADRO, ACABAMENTO NATURAL, COM TRILHOS E ROLDANAS</t>
  </si>
  <si>
    <t>VALOR TOTAL</t>
  </si>
  <si>
    <t>MÊS 1</t>
  </si>
  <si>
    <t>R$</t>
  </si>
  <si>
    <t>MÊS 2</t>
  </si>
  <si>
    <t>MÊS 3</t>
  </si>
  <si>
    <t>MÊS 4</t>
  </si>
  <si>
    <t>MÊS 5</t>
  </si>
  <si>
    <t>VALOR TOTAL ACUMULADO</t>
  </si>
  <si>
    <t>Estrutura</t>
  </si>
  <si>
    <t>Demolição de muro e retirada do entulho</t>
  </si>
  <si>
    <t>ESTACA ESCAVADA MECANICAMENTE, SEM FLUIDO ESTABILIZANTE, COM 25CM DE DIÂMETRO, CONCRETO LANÇADO POR CAMINHÃO BETONEIRA - 5 metros por estaca</t>
  </si>
  <si>
    <t>2.11</t>
  </si>
  <si>
    <t>Escavação manual de vala para execução de blocos de concreto e viga de baldrame</t>
  </si>
  <si>
    <t>12.4</t>
  </si>
  <si>
    <t>Limpeza final de obra varreção, limpeza acido muriático dissolvido em água e limpeza geral</t>
  </si>
  <si>
    <t>REVESTIMENTO CERÂMICO PARA PAREDES INTERNAS COM PLACAS TIPO ESMALTADA EXTRA DE DIMENSÕES 33X45 CM APLICADAS EM AMBIENTES DE ÁREA MAIOR QUE 5 M² NA ALTURA INTEIRA DAS PAREDES. AF_06/2014</t>
  </si>
  <si>
    <t>8.7</t>
  </si>
  <si>
    <t>REVESTIMENTO CERÂMICO PARA PISO COM PLACAS TIPO ESMALTADA EXTRA DE DIMENSÕES 45X45 CM APLICADA EM AMBIENTES DE ÁREA MAIOR QUE 10 M2. AF_06/2014</t>
  </si>
  <si>
    <t>5.11</t>
  </si>
  <si>
    <t>5.12</t>
  </si>
  <si>
    <t>5.13</t>
  </si>
  <si>
    <t>5.14</t>
  </si>
  <si>
    <t>5.15</t>
  </si>
  <si>
    <t>CHAPISCO APLICADO NO TETO, COM DESEMPENADEIRA DENTADA. ARGAMASSA INDUSTRIALIZADA COM PREPARO EM MISTURADOR 300 KG. AF_06/2014</t>
  </si>
  <si>
    <t>MASSA ÚNICA, PARA RECEBIMENTO DE PINTURA, EM ARGAMASSA TRAÇO 1:2:8, PREPARO MECÂNICO COM BETONEIRA 400L, APLICADA MANUALMENTE EM TETO, ESPESSURA DE 20MM, COM EXECUÇÃO DE TALISCAS. AF_03/2015</t>
  </si>
  <si>
    <t>APLICAÇÃO DE FUNDO SELADOR ACRÍLICO EM TETO, UMA DEMÃO. AF_06/2014</t>
  </si>
  <si>
    <t>APLICAÇÃO E LIXAMENTO DE MASSA LÁTEX EM TETO, UMA DEMÃO. AF_06/2014</t>
  </si>
  <si>
    <t>APLICAÇÃO MANUAL DE PINTURA COM TINTA LÁTEX ACRÍLICA EM TETO, DUAS DEMÃOS. AF_06/2014</t>
  </si>
  <si>
    <t>12.5</t>
  </si>
  <si>
    <t>12.6</t>
  </si>
  <si>
    <t>Placa de Inauguração em bronze em tamanho 0,40x0,60</t>
  </si>
  <si>
    <t>ALVENARIA DE VEDAÇÃO DE BLOCOS CERÂMICOS FURADOS NA VERTICAL DE 14X19X39CM (ESPESSURA 14CM) DE PAREDES COM ÁREA LÍQUIDA MENOR QUE 6M² SEM VÃOS E ARGAMASSA DE ASSENTAMENTO COM PREPARO EM BETONEIRA. AF_06/2014</t>
  </si>
  <si>
    <t>Tapume com telha metálica no frente da obra com 1,80m de altura apenas para local de abertura do portão, restante fechado com muro</t>
  </si>
  <si>
    <t>CONCRETAGEM DE PLATIBANDA EM EDIFICAÇÕES UNIFAMILIARES FEITAS COM SISTEMA DE FÔRMAS MANUSEÁVEIS, COM CONCRETO USINADO BOMBEÁVEL FCK 25 MPA, - LANÇAMENTO, ADENSAMENTO E ACABAMENTO (EXCLUSIVE BOMBA LANÇA). AF_06/2015</t>
  </si>
  <si>
    <t>2.12</t>
  </si>
  <si>
    <t>APLICAÇÃO MANUAL DE FUNDO SELADOR ACRÍLICO EM PANOS COM PRESENÇA DE VÃOS DE EDIFÍCIOS DE MÚLTIPLOS PAVIMENTOS. INCLUSO PAREDES EM GESSO AF_06/2014</t>
  </si>
  <si>
    <t xml:space="preserve">TELA DE ACO SOLDADA NERVURADA, CA-60, Q-138, (2,20 KG/M2), DIAMETRO DO FIO = 4,2 MM, LARGURA = 2,45 M, ESPACAMENTO DA MALHA = 10  X 10 CM                                                                                                                                                                                                                                                                                                                                                                 </t>
  </si>
  <si>
    <t>Comp 004</t>
  </si>
  <si>
    <t>CONCRETAGEM DE LAJES EM EDIFICAÇÕES UNIFAMILIARES FEITAS COM SISTEMA DE FÔRMAS MANUSEÁVEIS, COM CONCRETO USINADO BOMBEÁVEL FCK 25 MPA, - LANÇAMENTO, ADENSAMENTO E ACABAMENTO</t>
  </si>
  <si>
    <t>comp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</si>
</sst>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_(* #,##0.00_);_(* \(#,##0.00\);_(* &quot;-&quot;??_);_(@_)"/>
    <numFmt numFmtId="165" formatCode="&quot;R$ &quot;#,##0.00"/>
    <numFmt numFmtId="166" formatCode="#,##0.00_ ;[Red]\-#,##0.00\ "/>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b/>
      <i/>
      <sz val="10"/>
      <name val="Arial"/>
      <family val="2"/>
    </font>
    <font>
      <i/>
      <sz val="10"/>
      <name val="Arial"/>
      <family val="2"/>
    </font>
    <font>
      <b/>
      <sz val="10"/>
      <color indexed="8"/>
      <name val="Arial"/>
      <family val="2"/>
    </font>
    <font>
      <sz val="10"/>
      <color theme="1"/>
      <name val="Arial"/>
      <family val="2"/>
    </font>
    <font>
      <sz val="10"/>
      <color theme="1"/>
      <name val="Calibri"/>
      <family val="2"/>
      <scheme val="minor"/>
    </font>
    <font>
      <sz val="10"/>
      <color indexed="8"/>
      <name val="Arial"/>
      <family val="2"/>
    </font>
    <font>
      <sz val="12"/>
      <color indexed="8"/>
      <name val="Arial"/>
      <family val="2"/>
    </font>
    <font>
      <b/>
      <sz val="10"/>
      <color theme="1"/>
      <name val="Arial"/>
      <family val="2"/>
    </font>
    <font>
      <b/>
      <sz val="30"/>
      <color theme="1"/>
      <name val="Arial"/>
      <family val="2"/>
    </font>
    <font>
      <sz val="8"/>
      <name val="Calibri"/>
      <family val="2"/>
      <scheme val="minor"/>
    </font>
    <font>
      <sz val="8"/>
      <name val="Calibri"/>
      <family val="2"/>
    </font>
  </fonts>
  <fills count="8">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indexed="41"/>
      </patternFill>
    </fill>
    <fill>
      <patternFill patternType="solid">
        <fgColor indexed="9"/>
        <bgColor indexed="41"/>
      </patternFill>
    </fill>
    <fill>
      <patternFill patternType="solid">
        <fgColor theme="9" tint="0.7999816888943144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8"/>
      </right>
      <top/>
      <bottom/>
      <diagonal/>
    </border>
    <border>
      <left style="thin">
        <color indexed="8"/>
      </left>
      <right style="thin">
        <color indexed="8"/>
      </right>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top/>
      <bottom style="thin">
        <color indexed="8"/>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8"/>
      </left>
      <right/>
      <top style="thin">
        <color indexed="8"/>
      </top>
      <bottom style="thin">
        <color indexed="8"/>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78">
    <xf numFmtId="0" fontId="0" fillId="0" borderId="0" xfId="0"/>
    <xf numFmtId="0" fontId="2" fillId="0" borderId="7" xfId="0" applyFont="1" applyBorder="1" applyAlignment="1">
      <alignment horizontal="left" vertical="center" wrapText="1"/>
    </xf>
    <xf numFmtId="0" fontId="2" fillId="0" borderId="8" xfId="0" applyFont="1" applyBorder="1" applyAlignment="1">
      <alignment horizontal="center" vertical="center" wrapText="1"/>
    </xf>
    <xf numFmtId="2" fontId="2" fillId="0" borderId="8" xfId="0" applyNumberFormat="1" applyFont="1" applyFill="1" applyBorder="1" applyAlignment="1">
      <alignment horizontal="right" vertical="center" wrapText="1"/>
    </xf>
    <xf numFmtId="165" fontId="2" fillId="0" borderId="8" xfId="0" applyNumberFormat="1" applyFont="1" applyBorder="1" applyAlignment="1">
      <alignment horizontal="right" vertical="center" wrapText="1"/>
    </xf>
    <xf numFmtId="0" fontId="2" fillId="0" borderId="0" xfId="0" applyFont="1" applyBorder="1" applyAlignment="1">
      <alignment horizontal="left" vertical="center"/>
    </xf>
    <xf numFmtId="0" fontId="2" fillId="0" borderId="15" xfId="0" applyFont="1" applyBorder="1" applyAlignment="1">
      <alignment horizontal="center" vertical="center" wrapText="1"/>
    </xf>
    <xf numFmtId="0" fontId="2" fillId="6" borderId="16" xfId="0" applyFont="1" applyFill="1" applyBorder="1" applyAlignment="1" applyProtection="1">
      <alignment horizontal="center" vertical="center" wrapText="1"/>
      <protection locked="0"/>
    </xf>
    <xf numFmtId="0" fontId="2" fillId="4" borderId="7" xfId="0" applyFont="1" applyFill="1" applyBorder="1" applyAlignment="1">
      <alignment horizontal="left" vertical="center" wrapText="1"/>
    </xf>
    <xf numFmtId="0" fontId="2" fillId="5" borderId="8" xfId="0" applyFont="1" applyFill="1" applyBorder="1" applyAlignment="1" applyProtection="1">
      <alignment horizontal="center" vertical="center" wrapText="1"/>
      <protection locked="0"/>
    </xf>
    <xf numFmtId="0" fontId="2" fillId="5" borderId="16" xfId="0" applyFont="1" applyFill="1" applyBorder="1" applyAlignment="1" applyProtection="1">
      <alignment horizontal="center" vertical="center" wrapText="1"/>
      <protection locked="0"/>
    </xf>
    <xf numFmtId="0" fontId="2" fillId="0" borderId="7" xfId="0" applyFont="1" applyFill="1" applyBorder="1" applyAlignment="1">
      <alignment horizontal="left" vertical="center" wrapText="1"/>
    </xf>
    <xf numFmtId="0" fontId="2" fillId="0" borderId="16"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2" fillId="5" borderId="24" xfId="0" applyFont="1" applyFill="1" applyBorder="1" applyAlignment="1" applyProtection="1">
      <alignment horizontal="center" vertical="center" wrapText="1"/>
      <protection locked="0"/>
    </xf>
    <xf numFmtId="165" fontId="2" fillId="7" borderId="8" xfId="0" applyNumberFormat="1" applyFont="1" applyFill="1" applyBorder="1" applyAlignment="1">
      <alignment horizontal="right" vertical="center" wrapText="1"/>
    </xf>
    <xf numFmtId="0" fontId="3" fillId="7" borderId="7" xfId="0" applyFont="1" applyFill="1" applyBorder="1" applyAlignment="1">
      <alignment horizontal="left" vertical="center" wrapText="1"/>
    </xf>
    <xf numFmtId="0" fontId="2" fillId="0" borderId="4" xfId="0" applyFont="1" applyBorder="1" applyAlignment="1">
      <alignment horizontal="left" vertical="center"/>
    </xf>
    <xf numFmtId="0" fontId="2"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3" fillId="7" borderId="43" xfId="0" applyFont="1" applyFill="1" applyBorder="1" applyAlignment="1">
      <alignment horizontal="left" vertical="center" wrapText="1"/>
    </xf>
    <xf numFmtId="0" fontId="2" fillId="0" borderId="43" xfId="0" applyFont="1" applyBorder="1" applyAlignment="1">
      <alignment horizontal="left" vertical="center" wrapText="1"/>
    </xf>
    <xf numFmtId="2" fontId="2" fillId="0" borderId="15" xfId="0" applyNumberFormat="1" applyFont="1" applyFill="1" applyBorder="1" applyAlignment="1">
      <alignment horizontal="right" vertical="center" wrapText="1"/>
    </xf>
    <xf numFmtId="165" fontId="2" fillId="7" borderId="15" xfId="0" applyNumberFormat="1" applyFont="1" applyFill="1" applyBorder="1" applyAlignment="1">
      <alignment horizontal="right" vertical="center" wrapText="1"/>
    </xf>
    <xf numFmtId="0" fontId="2" fillId="0" borderId="43" xfId="0" applyFont="1" applyFill="1" applyBorder="1" applyAlignment="1">
      <alignment horizontal="left" vertical="center" wrapText="1"/>
    </xf>
    <xf numFmtId="0" fontId="2" fillId="0" borderId="14" xfId="0" applyFont="1" applyFill="1" applyBorder="1" applyAlignment="1" applyProtection="1">
      <alignment horizontal="center" vertical="center" wrapText="1"/>
      <protection locked="0"/>
    </xf>
    <xf numFmtId="0" fontId="2" fillId="5" borderId="25" xfId="0" applyFont="1" applyFill="1" applyBorder="1" applyAlignment="1" applyProtection="1">
      <alignment horizontal="center" vertical="center" wrapText="1"/>
      <protection locked="0"/>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 fillId="0" borderId="32" xfId="0" applyFont="1" applyBorder="1" applyAlignment="1">
      <alignment vertical="center"/>
    </xf>
    <xf numFmtId="0" fontId="3" fillId="3" borderId="37" xfId="0" applyFont="1" applyFill="1" applyBorder="1" applyAlignment="1">
      <alignment horizontal="left" vertical="center" wrapText="1"/>
    </xf>
    <xf numFmtId="0" fontId="3" fillId="3" borderId="19" xfId="0" applyFont="1" applyFill="1" applyBorder="1" applyAlignment="1">
      <alignment horizontal="left" vertical="center" wrapText="1"/>
    </xf>
    <xf numFmtId="165" fontId="2" fillId="3" borderId="19" xfId="0" applyNumberFormat="1" applyFont="1" applyFill="1" applyBorder="1" applyAlignment="1">
      <alignment horizontal="right" vertical="center" wrapText="1"/>
    </xf>
    <xf numFmtId="0" fontId="2" fillId="0" borderId="0" xfId="0" applyFont="1" applyBorder="1" applyAlignment="1">
      <alignment vertical="center" wrapText="1"/>
    </xf>
    <xf numFmtId="0" fontId="4" fillId="0" borderId="0" xfId="0" applyFont="1" applyBorder="1" applyAlignment="1">
      <alignment vertical="center"/>
    </xf>
    <xf numFmtId="0" fontId="2" fillId="0" borderId="8" xfId="0" applyFont="1" applyFill="1" applyBorder="1" applyAlignment="1" applyProtection="1">
      <alignment horizontal="center" vertical="center" wrapText="1"/>
      <protection locked="0"/>
    </xf>
    <xf numFmtId="44" fontId="6" fillId="3" borderId="39" xfId="2" applyFont="1" applyFill="1" applyBorder="1" applyAlignment="1">
      <alignment horizontal="right" vertical="center" wrapText="1"/>
    </xf>
    <xf numFmtId="44" fontId="2" fillId="4" borderId="15" xfId="2" applyFont="1" applyFill="1" applyBorder="1" applyAlignment="1">
      <alignment horizontal="right" vertical="center"/>
    </xf>
    <xf numFmtId="44" fontId="2" fillId="4" borderId="19" xfId="2" applyFont="1" applyFill="1" applyBorder="1" applyAlignment="1">
      <alignment horizontal="right" vertical="center"/>
    </xf>
    <xf numFmtId="44" fontId="2" fillId="0" borderId="8" xfId="2" applyFont="1" applyBorder="1" applyAlignment="1">
      <alignment horizontal="right" vertical="center" wrapText="1"/>
    </xf>
    <xf numFmtId="166" fontId="2" fillId="0" borderId="14" xfId="0" applyNumberFormat="1" applyFont="1" applyFill="1" applyBorder="1" applyAlignment="1" applyProtection="1">
      <alignment horizontal="right" vertical="center" wrapText="1"/>
      <protection locked="0"/>
    </xf>
    <xf numFmtId="166" fontId="2" fillId="0" borderId="15" xfId="0" applyNumberFormat="1" applyFont="1" applyFill="1" applyBorder="1" applyAlignment="1" applyProtection="1">
      <alignment horizontal="right" vertical="center" wrapText="1"/>
      <protection locked="0"/>
    </xf>
    <xf numFmtId="166" fontId="2" fillId="0" borderId="8" xfId="0" applyNumberFormat="1" applyFont="1" applyFill="1" applyBorder="1" applyAlignment="1" applyProtection="1">
      <alignment horizontal="right" vertical="center" wrapText="1"/>
      <protection locked="0"/>
    </xf>
    <xf numFmtId="166" fontId="2" fillId="0" borderId="25" xfId="0" applyNumberFormat="1" applyFont="1" applyFill="1" applyBorder="1" applyAlignment="1" applyProtection="1">
      <alignment horizontal="right" vertical="center" wrapText="1"/>
      <protection locked="0"/>
    </xf>
    <xf numFmtId="166" fontId="2" fillId="0" borderId="36" xfId="0" applyNumberFormat="1" applyFont="1" applyFill="1" applyBorder="1" applyAlignment="1" applyProtection="1">
      <alignment horizontal="right" vertical="center" wrapText="1"/>
      <protection locked="0"/>
    </xf>
    <xf numFmtId="166" fontId="2" fillId="0" borderId="16" xfId="0" applyNumberFormat="1" applyFont="1" applyFill="1" applyBorder="1" applyAlignment="1" applyProtection="1">
      <alignment horizontal="right" vertical="center" wrapText="1"/>
      <protection locked="0"/>
    </xf>
    <xf numFmtId="166" fontId="2" fillId="0" borderId="24" xfId="0" applyNumberFormat="1" applyFont="1" applyFill="1" applyBorder="1" applyAlignment="1" applyProtection="1">
      <alignment horizontal="right" vertical="center" wrapText="1"/>
      <protection locked="0"/>
    </xf>
    <xf numFmtId="44" fontId="3" fillId="7" borderId="15" xfId="2" applyFont="1" applyFill="1" applyBorder="1" applyAlignment="1">
      <alignment horizontal="right" vertical="center" wrapText="1"/>
    </xf>
    <xf numFmtId="44" fontId="3" fillId="7" borderId="8" xfId="2" applyFont="1" applyFill="1" applyBorder="1" applyAlignment="1">
      <alignment horizontal="right" vertical="center" wrapText="1"/>
    </xf>
    <xf numFmtId="0" fontId="3" fillId="7" borderId="15" xfId="0" applyFont="1" applyFill="1" applyBorder="1" applyAlignment="1">
      <alignment horizontal="right" vertical="center" wrapText="1"/>
    </xf>
    <xf numFmtId="44" fontId="6" fillId="7" borderId="15" xfId="2" applyFont="1" applyFill="1" applyBorder="1" applyAlignment="1">
      <alignment horizontal="right" vertical="center" wrapText="1"/>
    </xf>
    <xf numFmtId="44" fontId="6" fillId="7" borderId="8" xfId="2" applyFont="1" applyFill="1" applyBorder="1" applyAlignment="1">
      <alignment horizontal="right" vertical="center" wrapText="1"/>
    </xf>
    <xf numFmtId="44" fontId="2" fillId="0" borderId="15" xfId="2" applyFont="1" applyFill="1" applyBorder="1" applyAlignment="1">
      <alignment horizontal="right" vertical="center"/>
    </xf>
    <xf numFmtId="0" fontId="3" fillId="7" borderId="8" xfId="0" applyFont="1" applyFill="1" applyBorder="1" applyAlignment="1">
      <alignment horizontal="right" vertical="center" wrapText="1"/>
    </xf>
    <xf numFmtId="44" fontId="2" fillId="4" borderId="8" xfId="2" applyFont="1" applyFill="1" applyBorder="1" applyAlignment="1">
      <alignment horizontal="right" vertical="center"/>
    </xf>
    <xf numFmtId="0" fontId="5" fillId="0" borderId="0" xfId="0" applyFont="1" applyBorder="1" applyAlignment="1">
      <alignment horizontal="right" vertical="center"/>
    </xf>
    <xf numFmtId="44" fontId="5" fillId="0" borderId="0" xfId="2" applyFont="1" applyBorder="1" applyAlignment="1">
      <alignment horizontal="right" vertical="center"/>
    </xf>
    <xf numFmtId="44" fontId="3" fillId="0" borderId="0" xfId="2" applyFont="1" applyBorder="1" applyAlignment="1">
      <alignment horizontal="right" vertical="center"/>
    </xf>
    <xf numFmtId="44" fontId="2" fillId="0" borderId="0" xfId="2" applyFont="1" applyBorder="1" applyAlignment="1">
      <alignment horizontal="right" vertical="center"/>
    </xf>
    <xf numFmtId="0" fontId="2" fillId="0" borderId="0" xfId="0" applyFont="1" applyBorder="1" applyAlignment="1">
      <alignment horizontal="right" vertical="center"/>
    </xf>
    <xf numFmtId="44" fontId="2" fillId="0" borderId="32" xfId="2" applyFont="1" applyBorder="1" applyAlignment="1">
      <alignment horizontal="right" vertical="center"/>
    </xf>
    <xf numFmtId="0" fontId="2" fillId="0" borderId="32" xfId="0" applyFont="1" applyBorder="1" applyAlignment="1">
      <alignment horizontal="right" vertical="center"/>
    </xf>
    <xf numFmtId="0" fontId="2" fillId="0" borderId="5" xfId="0" applyFont="1" applyBorder="1" applyAlignment="1">
      <alignment horizontal="center" vertical="center"/>
    </xf>
    <xf numFmtId="10" fontId="3" fillId="3" borderId="42" xfId="1" applyNumberFormat="1" applyFont="1" applyFill="1" applyBorder="1" applyAlignment="1">
      <alignment horizontal="center" vertical="center" wrapText="1"/>
    </xf>
    <xf numFmtId="10" fontId="2" fillId="0" borderId="9" xfId="1" applyNumberFormat="1" applyFont="1" applyBorder="1" applyAlignment="1">
      <alignment horizontal="center" vertical="center" wrapText="1"/>
    </xf>
    <xf numFmtId="10" fontId="2" fillId="4" borderId="9" xfId="1" applyNumberFormat="1" applyFont="1" applyFill="1" applyBorder="1" applyAlignment="1">
      <alignment horizontal="center" vertical="center" wrapText="1"/>
    </xf>
    <xf numFmtId="10" fontId="2" fillId="4" borderId="28" xfId="1" applyNumberFormat="1" applyFont="1" applyFill="1" applyBorder="1" applyAlignment="1">
      <alignment horizontal="center" vertical="center" wrapText="1"/>
    </xf>
    <xf numFmtId="10" fontId="2" fillId="0" borderId="26" xfId="1" applyNumberFormat="1" applyFont="1" applyFill="1" applyBorder="1" applyAlignment="1">
      <alignment horizontal="center" vertical="center" wrapText="1"/>
    </xf>
    <xf numFmtId="10" fontId="3" fillId="7" borderId="26" xfId="1" applyNumberFormat="1" applyFont="1" applyFill="1" applyBorder="1" applyAlignment="1">
      <alignment horizontal="center" vertical="center" wrapText="1"/>
    </xf>
    <xf numFmtId="10" fontId="3" fillId="7" borderId="9" xfId="1" applyNumberFormat="1" applyFont="1" applyFill="1" applyBorder="1" applyAlignment="1">
      <alignment horizontal="center" vertical="center" wrapText="1"/>
    </xf>
    <xf numFmtId="10" fontId="2" fillId="0" borderId="9" xfId="1" applyNumberFormat="1" applyFont="1" applyFill="1" applyBorder="1" applyAlignment="1">
      <alignment horizontal="center" vertical="center" wrapText="1"/>
    </xf>
    <xf numFmtId="164" fontId="3" fillId="0" borderId="5" xfId="0" applyNumberFormat="1" applyFont="1" applyBorder="1" applyAlignment="1">
      <alignment horizontal="center" vertical="center"/>
    </xf>
    <xf numFmtId="0" fontId="2" fillId="0" borderId="34" xfId="0" applyFont="1" applyBorder="1" applyAlignment="1">
      <alignment horizontal="center" vertical="center"/>
    </xf>
    <xf numFmtId="44" fontId="3" fillId="3" borderId="19" xfId="2" applyFont="1" applyFill="1" applyBorder="1" applyAlignment="1">
      <alignment horizontal="right" vertical="center" wrapText="1"/>
    </xf>
    <xf numFmtId="44" fontId="6" fillId="3" borderId="19" xfId="2" applyFont="1" applyFill="1" applyBorder="1" applyAlignment="1">
      <alignment horizontal="right" vertical="center" wrapText="1"/>
    </xf>
    <xf numFmtId="10" fontId="3" fillId="3" borderId="20" xfId="1" applyNumberFormat="1" applyFont="1" applyFill="1" applyBorder="1" applyAlignment="1">
      <alignment horizontal="center" vertical="center" wrapText="1"/>
    </xf>
    <xf numFmtId="0" fontId="8" fillId="0" borderId="0" xfId="0" applyFont="1"/>
    <xf numFmtId="0" fontId="8" fillId="0" borderId="0" xfId="0" applyFont="1" applyFill="1"/>
    <xf numFmtId="0" fontId="8" fillId="0" borderId="0" xfId="0" applyFont="1" applyBorder="1"/>
    <xf numFmtId="0" fontId="8" fillId="0" borderId="0" xfId="0" applyFont="1" applyAlignment="1">
      <alignment horizontal="center"/>
    </xf>
    <xf numFmtId="0" fontId="8" fillId="0" borderId="0" xfId="0" applyFont="1" applyAlignment="1">
      <alignment horizontal="right"/>
    </xf>
    <xf numFmtId="44" fontId="8" fillId="0" borderId="0" xfId="2" applyFont="1" applyAlignment="1">
      <alignment horizontal="right"/>
    </xf>
    <xf numFmtId="0" fontId="8" fillId="0" borderId="0" xfId="2" applyNumberFormat="1" applyFont="1" applyAlignment="1">
      <alignment horizontal="right"/>
    </xf>
    <xf numFmtId="10" fontId="2" fillId="0" borderId="28" xfId="1" applyNumberFormat="1" applyFont="1" applyFill="1" applyBorder="1" applyAlignment="1">
      <alignment horizontal="center" vertical="center" wrapText="1"/>
    </xf>
    <xf numFmtId="0" fontId="8" fillId="0" borderId="0" xfId="0" applyFont="1" applyAlignment="1">
      <alignment horizontal="center" vertical="center"/>
    </xf>
    <xf numFmtId="9" fontId="9" fillId="0" borderId="38" xfId="1" applyFont="1" applyBorder="1" applyAlignment="1">
      <alignment horizontal="center" vertical="center"/>
    </xf>
    <xf numFmtId="43" fontId="9" fillId="0" borderId="42" xfId="3" applyFont="1" applyBorder="1" applyAlignment="1">
      <alignment horizontal="center" vertical="center"/>
    </xf>
    <xf numFmtId="44" fontId="2" fillId="4" borderId="25" xfId="2" applyFont="1" applyFill="1" applyBorder="1" applyAlignment="1">
      <alignment horizontal="right" vertical="center"/>
    </xf>
    <xf numFmtId="44" fontId="8" fillId="0" borderId="0" xfId="0" applyNumberFormat="1" applyFont="1"/>
    <xf numFmtId="166" fontId="2" fillId="0" borderId="8" xfId="0" applyNumberFormat="1" applyFont="1" applyBorder="1" applyAlignment="1" applyProtection="1">
      <alignment horizontal="right" vertical="center" wrapText="1"/>
      <protection locked="0"/>
    </xf>
    <xf numFmtId="166" fontId="2" fillId="0" borderId="25" xfId="0" applyNumberFormat="1" applyFont="1" applyBorder="1" applyAlignment="1" applyProtection="1">
      <alignment horizontal="right" vertical="center" wrapText="1"/>
      <protection locked="0"/>
    </xf>
    <xf numFmtId="0" fontId="2" fillId="0" borderId="8" xfId="0" applyFont="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44" fontId="2" fillId="0" borderId="19" xfId="2" applyFont="1" applyFill="1" applyBorder="1" applyAlignment="1">
      <alignment horizontal="right" vertical="center"/>
    </xf>
    <xf numFmtId="44" fontId="2" fillId="0" borderId="8" xfId="2" applyFont="1" applyFill="1" applyBorder="1" applyAlignment="1">
      <alignment horizontal="right" vertical="center"/>
    </xf>
    <xf numFmtId="0" fontId="2" fillId="6" borderId="56" xfId="0" applyFont="1" applyFill="1" applyBorder="1" applyAlignment="1" applyProtection="1">
      <alignment horizontal="center" vertical="center" wrapText="1"/>
      <protection locked="0"/>
    </xf>
    <xf numFmtId="0" fontId="2" fillId="6" borderId="35" xfId="0" applyFont="1" applyFill="1" applyBorder="1" applyAlignment="1" applyProtection="1">
      <alignment horizontal="center" vertical="center" wrapText="1"/>
      <protection locked="0"/>
    </xf>
    <xf numFmtId="0" fontId="2" fillId="6" borderId="57" xfId="0" applyFont="1" applyFill="1" applyBorder="1" applyAlignment="1" applyProtection="1">
      <alignment horizontal="center" vertical="center" wrapText="1"/>
      <protection locked="0"/>
    </xf>
    <xf numFmtId="0" fontId="2" fillId="5" borderId="23" xfId="0" applyFont="1" applyFill="1" applyBorder="1" applyAlignment="1" applyProtection="1">
      <alignment horizontal="center" vertical="center" wrapText="1"/>
      <protection locked="0"/>
    </xf>
    <xf numFmtId="0" fontId="2" fillId="0" borderId="25" xfId="0" applyFont="1" applyBorder="1" applyAlignment="1">
      <alignment horizontal="left" vertical="center" wrapText="1"/>
    </xf>
    <xf numFmtId="0" fontId="2" fillId="0" borderId="15" xfId="0" applyFont="1" applyBorder="1" applyAlignment="1">
      <alignment horizontal="left" vertical="center" wrapText="1"/>
    </xf>
    <xf numFmtId="0" fontId="2" fillId="4" borderId="8"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15" xfId="0" applyFont="1" applyFill="1" applyBorder="1" applyAlignment="1">
      <alignment horizontal="left" vertical="center" wrapText="1"/>
    </xf>
    <xf numFmtId="0" fontId="3" fillId="7" borderId="8" xfId="0" applyFont="1" applyFill="1" applyBorder="1" applyAlignment="1">
      <alignment horizontal="left" vertical="center" wrapText="1"/>
    </xf>
    <xf numFmtId="0" fontId="2" fillId="0" borderId="19" xfId="0" applyFont="1" applyBorder="1" applyAlignment="1">
      <alignment horizontal="left" vertical="center" wrapText="1"/>
    </xf>
    <xf numFmtId="0" fontId="3" fillId="7" borderId="15" xfId="0" applyFont="1" applyFill="1" applyBorder="1" applyAlignment="1">
      <alignment horizontal="left" vertical="center" wrapText="1"/>
    </xf>
    <xf numFmtId="0" fontId="2" fillId="6" borderId="58" xfId="0" applyFont="1" applyFill="1" applyBorder="1" applyAlignment="1" applyProtection="1">
      <alignment horizontal="center" vertical="center" wrapText="1"/>
      <protection locked="0"/>
    </xf>
    <xf numFmtId="0" fontId="2" fillId="0"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25"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0" borderId="8" xfId="0" applyFont="1" applyFill="1" applyBorder="1" applyAlignment="1">
      <alignment horizontal="left" vertical="center" wrapText="1"/>
    </xf>
    <xf numFmtId="44" fontId="6" fillId="2" borderId="49" xfId="2" applyFont="1" applyFill="1" applyBorder="1" applyAlignment="1">
      <alignment horizontal="center" vertical="center"/>
    </xf>
    <xf numFmtId="0" fontId="2" fillId="4" borderId="19" xfId="0" applyFont="1" applyFill="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8" fillId="0" borderId="8" xfId="0" applyFont="1" applyFill="1" applyBorder="1"/>
    <xf numFmtId="0" fontId="8" fillId="0" borderId="0" xfId="0" applyFont="1" applyFill="1" applyBorder="1"/>
    <xf numFmtId="44" fontId="8" fillId="0" borderId="8" xfId="2" applyFont="1" applyFill="1" applyBorder="1" applyAlignment="1">
      <alignment horizontal="center" vertical="center"/>
    </xf>
    <xf numFmtId="44" fontId="8" fillId="0" borderId="15" xfId="2" applyFont="1" applyFill="1" applyBorder="1" applyAlignment="1">
      <alignment horizontal="center" vertical="center"/>
    </xf>
    <xf numFmtId="0" fontId="2" fillId="0"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14" fillId="0" borderId="0" xfId="0" applyFont="1" applyAlignment="1">
      <alignment wrapText="1"/>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59" xfId="0" applyFont="1" applyFill="1" applyBorder="1" applyAlignment="1" applyProtection="1">
      <alignment horizontal="center" vertical="center" wrapText="1"/>
      <protection locked="0"/>
    </xf>
    <xf numFmtId="10" fontId="2" fillId="4" borderId="8" xfId="1" applyNumberFormat="1" applyFont="1" applyFill="1" applyBorder="1" applyAlignment="1">
      <alignment horizontal="center" vertical="center" wrapText="1"/>
    </xf>
    <xf numFmtId="0" fontId="2" fillId="0" borderId="56" xfId="0" applyFont="1" applyFill="1" applyBorder="1" applyAlignment="1" applyProtection="1">
      <alignment horizontal="center" vertical="center" wrapText="1"/>
      <protection locked="0"/>
    </xf>
    <xf numFmtId="0" fontId="2" fillId="4" borderId="33" xfId="0" applyFont="1" applyFill="1" applyBorder="1" applyAlignment="1" applyProtection="1">
      <alignment horizontal="center" vertical="center"/>
    </xf>
    <xf numFmtId="44" fontId="6" fillId="3" borderId="40" xfId="2" applyFont="1" applyFill="1" applyBorder="1" applyAlignment="1">
      <alignment horizontal="right" vertical="center" wrapText="1"/>
    </xf>
    <xf numFmtId="44" fontId="3" fillId="3" borderId="29" xfId="2" applyFont="1" applyFill="1" applyBorder="1" applyAlignment="1">
      <alignment vertical="center"/>
    </xf>
    <xf numFmtId="0" fontId="3" fillId="0" borderId="43" xfId="0" applyFont="1" applyFill="1" applyBorder="1" applyAlignment="1">
      <alignment horizontal="left" vertical="center" wrapText="1"/>
    </xf>
    <xf numFmtId="44" fontId="6" fillId="0" borderId="15" xfId="2" applyFont="1" applyFill="1" applyBorder="1" applyAlignment="1">
      <alignment horizontal="right" vertical="center" wrapText="1"/>
    </xf>
    <xf numFmtId="44" fontId="6" fillId="0" borderId="27" xfId="2" applyFont="1" applyFill="1" applyBorder="1" applyAlignment="1">
      <alignment horizontal="right" vertical="center" wrapText="1"/>
    </xf>
    <xf numFmtId="0" fontId="3" fillId="0" borderId="7" xfId="0" applyFont="1" applyFill="1" applyBorder="1" applyAlignment="1">
      <alignment horizontal="left" vertical="center" wrapText="1"/>
    </xf>
    <xf numFmtId="44" fontId="6" fillId="0" borderId="8" xfId="2" applyFont="1" applyFill="1" applyBorder="1" applyAlignment="1">
      <alignment horizontal="right" vertical="center" wrapText="1"/>
    </xf>
    <xf numFmtId="44" fontId="3" fillId="0" borderId="15" xfId="2" applyFont="1" applyFill="1" applyBorder="1" applyAlignment="1">
      <alignment horizontal="right" vertical="center" wrapText="1"/>
    </xf>
    <xf numFmtId="0" fontId="3" fillId="0" borderId="37" xfId="0" applyFont="1" applyFill="1" applyBorder="1" applyAlignment="1">
      <alignment horizontal="left" vertical="center" wrapText="1"/>
    </xf>
    <xf numFmtId="44" fontId="6" fillId="0" borderId="19" xfId="2" applyFont="1" applyFill="1" applyBorder="1" applyAlignment="1">
      <alignment horizontal="right" vertical="center" wrapText="1"/>
    </xf>
    <xf numFmtId="44" fontId="3" fillId="3" borderId="32" xfId="2" applyFont="1" applyFill="1" applyBorder="1" applyAlignment="1">
      <alignment vertical="center"/>
    </xf>
    <xf numFmtId="10" fontId="6" fillId="0" borderId="27" xfId="2" applyNumberFormat="1" applyFont="1" applyFill="1" applyBorder="1" applyAlignment="1">
      <alignment horizontal="right" vertical="center" wrapText="1"/>
    </xf>
    <xf numFmtId="10" fontId="6" fillId="0" borderId="10" xfId="2" applyNumberFormat="1" applyFont="1" applyFill="1" applyBorder="1" applyAlignment="1">
      <alignment horizontal="right" vertical="center" wrapText="1"/>
    </xf>
    <xf numFmtId="10" fontId="3" fillId="0" borderId="27" xfId="2" applyNumberFormat="1" applyFont="1" applyFill="1" applyBorder="1" applyAlignment="1">
      <alignment horizontal="right" vertical="center" wrapText="1"/>
    </xf>
    <xf numFmtId="10" fontId="6" fillId="0" borderId="8" xfId="2" applyNumberFormat="1" applyFont="1" applyFill="1" applyBorder="1" applyAlignment="1">
      <alignment horizontal="right" vertical="center" wrapText="1"/>
    </xf>
    <xf numFmtId="10" fontId="3" fillId="3" borderId="32" xfId="2" applyNumberFormat="1" applyFont="1" applyFill="1" applyBorder="1" applyAlignment="1">
      <alignment vertical="center"/>
    </xf>
    <xf numFmtId="0" fontId="2" fillId="4" borderId="8" xfId="0" applyFont="1" applyFill="1" applyBorder="1" applyAlignment="1">
      <alignment horizontal="left" vertical="center" wrapText="1"/>
    </xf>
    <xf numFmtId="0" fontId="2" fillId="0" borderId="8" xfId="0" applyFont="1" applyFill="1" applyBorder="1" applyAlignment="1">
      <alignment horizontal="left" vertical="center" wrapText="1"/>
    </xf>
    <xf numFmtId="166" fontId="2" fillId="0" borderId="62" xfId="0" applyNumberFormat="1" applyFont="1" applyFill="1" applyBorder="1" applyAlignment="1" applyProtection="1">
      <alignment horizontal="right" vertical="center" wrapText="1"/>
      <protection locked="0"/>
    </xf>
    <xf numFmtId="0" fontId="2" fillId="4" borderId="8" xfId="0" applyFont="1" applyFill="1" applyBorder="1" applyAlignment="1">
      <alignment horizontal="left" vertical="center" wrapText="1"/>
    </xf>
    <xf numFmtId="0" fontId="2" fillId="0" borderId="15" xfId="0" applyFont="1" applyFill="1" applyBorder="1" applyAlignment="1">
      <alignment horizontal="left" vertical="center" wrapText="1"/>
    </xf>
    <xf numFmtId="165" fontId="2" fillId="0" borderId="8" xfId="0" applyNumberFormat="1" applyFont="1" applyFill="1" applyBorder="1" applyAlignment="1">
      <alignment horizontal="right" vertical="center" wrapText="1"/>
    </xf>
    <xf numFmtId="44" fontId="2" fillId="0" borderId="8" xfId="2" applyFont="1" applyFill="1" applyBorder="1" applyAlignment="1">
      <alignment horizontal="right" vertical="center" wrapText="1"/>
    </xf>
    <xf numFmtId="0" fontId="2" fillId="0"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0" borderId="2" xfId="0" applyFont="1" applyBorder="1" applyAlignment="1">
      <alignment horizontal="center" vertical="top" wrapText="1"/>
    </xf>
    <xf numFmtId="0" fontId="2" fillId="0" borderId="32" xfId="0" applyFont="1" applyBorder="1" applyAlignment="1">
      <alignment horizontal="center" vertical="top" wrapText="1"/>
    </xf>
    <xf numFmtId="0" fontId="2" fillId="0" borderId="32" xfId="0" applyFont="1" applyBorder="1" applyAlignment="1">
      <alignment horizontal="center" vertical="center"/>
    </xf>
    <xf numFmtId="0" fontId="3" fillId="3" borderId="27"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7" borderId="17"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1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2" fillId="0" borderId="8" xfId="0" applyFont="1" applyBorder="1" applyAlignment="1">
      <alignment horizontal="left" vertical="center" wrapText="1"/>
    </xf>
    <xf numFmtId="0" fontId="2" fillId="4" borderId="12"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7" borderId="54" xfId="0" applyFont="1" applyFill="1" applyBorder="1" applyAlignment="1">
      <alignment horizontal="left" vertical="center" wrapText="1"/>
    </xf>
    <xf numFmtId="0" fontId="3" fillId="7" borderId="55" xfId="0" applyFont="1" applyFill="1" applyBorder="1" applyAlignment="1">
      <alignment horizontal="left" vertical="center" wrapText="1"/>
    </xf>
    <xf numFmtId="0" fontId="3" fillId="7" borderId="53" xfId="0" applyFont="1" applyFill="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 fillId="4" borderId="33" xfId="0" applyFont="1" applyFill="1" applyBorder="1" applyAlignment="1" applyProtection="1">
      <alignment horizontal="center" vertical="center"/>
    </xf>
    <xf numFmtId="0" fontId="2" fillId="4" borderId="32" xfId="0" applyFont="1" applyFill="1" applyBorder="1" applyAlignment="1" applyProtection="1">
      <alignment horizontal="center" vertical="center"/>
    </xf>
    <xf numFmtId="0" fontId="2" fillId="4" borderId="34" xfId="0" applyFont="1" applyFill="1" applyBorder="1" applyAlignment="1" applyProtection="1">
      <alignment horizontal="center" vertical="center"/>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4" borderId="10"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4" borderId="12" xfId="0" applyFont="1" applyFill="1" applyBorder="1" applyAlignment="1">
      <alignment horizontal="left" vertical="top" wrapText="1"/>
    </xf>
    <xf numFmtId="44" fontId="3" fillId="3" borderId="29" xfId="2" applyFont="1" applyFill="1" applyBorder="1" applyAlignment="1">
      <alignment horizontal="center" vertical="center"/>
    </xf>
    <xf numFmtId="44" fontId="3" fillId="3" borderId="31" xfId="2" applyFont="1" applyFill="1" applyBorder="1" applyAlignment="1">
      <alignment horizontal="center"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3" fillId="7" borderId="27"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7" borderId="44"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44" xfId="0" applyFont="1" applyBorder="1" applyAlignment="1">
      <alignment horizontal="left" vertical="center" wrapText="1"/>
    </xf>
    <xf numFmtId="0" fontId="3" fillId="7" borderId="21" xfId="0" applyFont="1" applyFill="1" applyBorder="1" applyAlignment="1">
      <alignment horizontal="left" vertical="center" wrapText="1"/>
    </xf>
    <xf numFmtId="0" fontId="3" fillId="7" borderId="22" xfId="0" applyFont="1" applyFill="1" applyBorder="1" applyAlignment="1">
      <alignment horizontal="left" vertical="center" wrapText="1"/>
    </xf>
    <xf numFmtId="0" fontId="3" fillId="7" borderId="23" xfId="0" applyFont="1" applyFill="1" applyBorder="1" applyAlignment="1">
      <alignment horizontal="left" vertical="center" wrapText="1"/>
    </xf>
    <xf numFmtId="0" fontId="2" fillId="0" borderId="25" xfId="0" applyFont="1" applyBorder="1" applyAlignment="1">
      <alignment horizontal="left" vertical="center" wrapText="1"/>
    </xf>
    <xf numFmtId="0" fontId="2" fillId="4" borderId="8"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41" xfId="0" applyFont="1" applyBorder="1" applyAlignment="1">
      <alignment horizontal="center" vertical="center"/>
    </xf>
    <xf numFmtId="17" fontId="11" fillId="0" borderId="40" xfId="2" applyNumberFormat="1" applyFont="1" applyBorder="1" applyAlignment="1">
      <alignment horizontal="center" vertical="center"/>
    </xf>
    <xf numFmtId="0" fontId="11" fillId="0" borderId="31" xfId="2" applyNumberFormat="1" applyFont="1" applyBorder="1" applyAlignment="1">
      <alignment horizontal="center" vertical="center"/>
    </xf>
    <xf numFmtId="0" fontId="3" fillId="7" borderId="10"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44" fontId="6" fillId="2" borderId="50" xfId="2" applyFont="1" applyFill="1" applyBorder="1" applyAlignment="1">
      <alignment horizontal="center" vertical="center" wrapText="1"/>
    </xf>
    <xf numFmtId="44" fontId="6" fillId="2" borderId="51" xfId="2"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49" xfId="0" applyFont="1" applyFill="1" applyBorder="1" applyAlignment="1">
      <alignment horizontal="center" vertical="center" wrapText="1"/>
    </xf>
    <xf numFmtId="44" fontId="6" fillId="2" borderId="52" xfId="2" applyFont="1" applyFill="1" applyBorder="1" applyAlignment="1">
      <alignment horizontal="center" vertical="center"/>
    </xf>
    <xf numFmtId="44" fontId="6" fillId="2" borderId="49" xfId="2"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2" borderId="43" xfId="0" applyFont="1" applyFill="1" applyBorder="1" applyAlignment="1">
      <alignment horizontal="left" vertical="center"/>
    </xf>
    <xf numFmtId="0" fontId="3" fillId="2" borderId="15" xfId="0" applyFont="1" applyFill="1" applyBorder="1" applyAlignment="1">
      <alignment horizontal="left" vertical="center"/>
    </xf>
    <xf numFmtId="0" fontId="3" fillId="2" borderId="26" xfId="0" applyFont="1" applyFill="1" applyBorder="1" applyAlignment="1">
      <alignment horizontal="left" vertical="center"/>
    </xf>
    <xf numFmtId="0" fontId="3" fillId="2" borderId="45" xfId="0" applyFont="1" applyFill="1" applyBorder="1" applyAlignment="1">
      <alignment horizontal="left" vertical="center"/>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3" borderId="33"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6" xfId="0" applyFont="1" applyFill="1" applyBorder="1" applyAlignment="1">
      <alignment horizontal="left" vertical="center" wrapText="1"/>
    </xf>
    <xf numFmtId="44" fontId="6" fillId="2" borderId="60" xfId="2" applyFont="1" applyFill="1" applyBorder="1" applyAlignment="1">
      <alignment horizontal="center" vertical="center"/>
    </xf>
    <xf numFmtId="44" fontId="6" fillId="2" borderId="61" xfId="2" applyFont="1" applyFill="1" applyBorder="1" applyAlignment="1">
      <alignment horizontal="center" vertical="center"/>
    </xf>
    <xf numFmtId="43" fontId="9" fillId="0" borderId="4" xfId="3" applyFont="1" applyBorder="1" applyAlignment="1">
      <alignment horizontal="center" vertical="center"/>
    </xf>
    <xf numFmtId="43" fontId="9" fillId="0" borderId="0" xfId="3" applyFont="1" applyBorder="1" applyAlignment="1">
      <alignment horizontal="center" vertical="center"/>
    </xf>
    <xf numFmtId="43" fontId="9" fillId="0" borderId="5" xfId="3" applyFont="1" applyBorder="1" applyAlignment="1">
      <alignment horizontal="center" vertical="center"/>
    </xf>
  </cellXfs>
  <cellStyles count="4">
    <cellStyle name="Moeda" xfId="2" builtinId="4"/>
    <cellStyle name="Normal" xfId="0" builtinId="0"/>
    <cellStyle name="Porcentagem" xfId="1" builtinId="5"/>
    <cellStyle name="Vírgula"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1</xdr:col>
      <xdr:colOff>417388</xdr:colOff>
      <xdr:row>4</xdr:row>
      <xdr:rowOff>142874</xdr:rowOff>
    </xdr:to>
    <xdr:pic>
      <xdr:nvPicPr>
        <xdr:cNvPr id="2" name="Picture 1" descr="brsazao%202">
          <a:extLst>
            <a:ext uri="{FF2B5EF4-FFF2-40B4-BE49-F238E27FC236}">
              <a16:creationId xmlns:a16="http://schemas.microsoft.com/office/drawing/2014/main" id="{05204580-5B9D-4833-9D43-E22310B54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3825"/>
          <a:ext cx="998413" cy="139064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1</xdr:col>
      <xdr:colOff>417388</xdr:colOff>
      <xdr:row>4</xdr:row>
      <xdr:rowOff>142874</xdr:rowOff>
    </xdr:to>
    <xdr:pic>
      <xdr:nvPicPr>
        <xdr:cNvPr id="2" name="Picture 1" descr="brsazao%202">
          <a:extLst>
            <a:ext uri="{FF2B5EF4-FFF2-40B4-BE49-F238E27FC236}">
              <a16:creationId xmlns:a16="http://schemas.microsoft.com/office/drawing/2014/main" id="{CFF083B3-20D3-4229-BE53-6D850BCD01B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3825"/>
          <a:ext cx="998413" cy="13906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AC5F4-FA75-4457-B77C-6BF04EC0F70B}">
  <sheetPr>
    <pageSetUpPr fitToPage="1"/>
  </sheetPr>
  <dimension ref="A1:U153"/>
  <sheetViews>
    <sheetView tabSelected="1" view="pageBreakPreview" zoomScaleNormal="50" zoomScaleSheetLayoutView="100" workbookViewId="0">
      <selection activeCell="F5" sqref="F5:G5"/>
    </sheetView>
  </sheetViews>
  <sheetFormatPr defaultRowHeight="24.95" customHeight="1" x14ac:dyDescent="0.2"/>
  <cols>
    <col min="1" max="1" width="8.7109375" style="77" bestFit="1" customWidth="1"/>
    <col min="2" max="2" width="8.7109375" style="77" customWidth="1"/>
    <col min="3" max="5" width="7.7109375" style="77" customWidth="1"/>
    <col min="6" max="6" width="8.28515625" style="77" customWidth="1"/>
    <col min="7" max="7" width="6.28515625" style="77" customWidth="1"/>
    <col min="8" max="8" width="12.85546875" style="77" bestFit="1" customWidth="1"/>
    <col min="9" max="10" width="8.28515625" style="77" customWidth="1"/>
    <col min="11" max="11" width="8.5703125" style="80" bestFit="1" customWidth="1"/>
    <col min="12" max="12" width="7.140625" style="81" customWidth="1"/>
    <col min="13" max="13" width="14.28515625" style="82" customWidth="1"/>
    <col min="14" max="14" width="13.7109375" style="81" customWidth="1"/>
    <col min="15" max="15" width="14.28515625" style="82" bestFit="1" customWidth="1"/>
    <col min="16" max="16" width="9" style="80" customWidth="1"/>
    <col min="17" max="16384" width="9.140625" style="77"/>
  </cols>
  <sheetData>
    <row r="1" spans="1:16" s="85" customFormat="1" ht="27.6" customHeight="1" x14ac:dyDescent="0.25">
      <c r="A1" s="220"/>
      <c r="B1" s="221"/>
      <c r="C1" s="227" t="s">
        <v>81</v>
      </c>
      <c r="D1" s="228"/>
      <c r="E1" s="228"/>
      <c r="F1" s="228"/>
      <c r="G1" s="228"/>
      <c r="H1" s="228"/>
      <c r="I1" s="228"/>
      <c r="J1" s="228"/>
      <c r="K1" s="228"/>
      <c r="L1" s="228"/>
      <c r="M1" s="228"/>
      <c r="N1" s="228"/>
      <c r="O1" s="228"/>
      <c r="P1" s="229"/>
    </row>
    <row r="2" spans="1:16" s="85" customFormat="1" ht="27.6" customHeight="1" thickBot="1" x14ac:dyDescent="0.3">
      <c r="A2" s="222"/>
      <c r="B2" s="223"/>
      <c r="C2" s="230"/>
      <c r="D2" s="231"/>
      <c r="E2" s="231"/>
      <c r="F2" s="231"/>
      <c r="G2" s="231"/>
      <c r="H2" s="231"/>
      <c r="I2" s="231"/>
      <c r="J2" s="231"/>
      <c r="K2" s="231"/>
      <c r="L2" s="231"/>
      <c r="M2" s="231"/>
      <c r="N2" s="231"/>
      <c r="O2" s="231"/>
      <c r="P2" s="232"/>
    </row>
    <row r="3" spans="1:16" s="85" customFormat="1" ht="27.6" customHeight="1" thickBot="1" x14ac:dyDescent="0.3">
      <c r="A3" s="222"/>
      <c r="B3" s="223"/>
      <c r="C3" s="233" t="s">
        <v>238</v>
      </c>
      <c r="D3" s="234"/>
      <c r="E3" s="234"/>
      <c r="F3" s="234"/>
      <c r="G3" s="234"/>
      <c r="H3" s="234"/>
      <c r="I3" s="234"/>
      <c r="J3" s="234"/>
      <c r="K3" s="235"/>
      <c r="L3" s="235"/>
      <c r="M3" s="235"/>
      <c r="N3" s="235"/>
      <c r="O3" s="235"/>
      <c r="P3" s="236"/>
    </row>
    <row r="4" spans="1:16" s="85" customFormat="1" ht="27.6" customHeight="1" thickBot="1" x14ac:dyDescent="0.3">
      <c r="A4" s="222"/>
      <c r="B4" s="224"/>
      <c r="C4" s="181" t="s">
        <v>239</v>
      </c>
      <c r="D4" s="182"/>
      <c r="E4" s="182"/>
      <c r="F4" s="182"/>
      <c r="G4" s="182"/>
      <c r="H4" s="182"/>
      <c r="I4" s="182"/>
      <c r="J4" s="182"/>
      <c r="K4" s="182"/>
      <c r="L4" s="182"/>
      <c r="M4" s="182"/>
      <c r="N4" s="182"/>
      <c r="O4" s="182"/>
      <c r="P4" s="183"/>
    </row>
    <row r="5" spans="1:16" s="85" customFormat="1" ht="27.6" customHeight="1" thickBot="1" x14ac:dyDescent="0.3">
      <c r="A5" s="225"/>
      <c r="B5" s="226"/>
      <c r="C5" s="237" t="s">
        <v>240</v>
      </c>
      <c r="D5" s="238"/>
      <c r="E5" s="239"/>
      <c r="F5" s="240">
        <v>44470</v>
      </c>
      <c r="G5" s="241"/>
      <c r="H5" s="184"/>
      <c r="I5" s="185"/>
      <c r="J5" s="185"/>
      <c r="K5" s="185"/>
      <c r="L5" s="185"/>
      <c r="M5" s="186"/>
      <c r="N5" s="86" t="s">
        <v>0</v>
      </c>
      <c r="O5" s="87">
        <v>29.07</v>
      </c>
      <c r="P5" s="63"/>
    </row>
    <row r="6" spans="1:16" ht="12.75" customHeight="1" x14ac:dyDescent="0.2">
      <c r="A6" s="253" t="s">
        <v>1</v>
      </c>
      <c r="B6" s="253" t="s">
        <v>2</v>
      </c>
      <c r="C6" s="255" t="s">
        <v>3</v>
      </c>
      <c r="D6" s="256"/>
      <c r="E6" s="256"/>
      <c r="F6" s="256"/>
      <c r="G6" s="256"/>
      <c r="H6" s="256"/>
      <c r="I6" s="256"/>
      <c r="J6" s="257"/>
      <c r="K6" s="251" t="s">
        <v>4</v>
      </c>
      <c r="L6" s="251" t="s">
        <v>5</v>
      </c>
      <c r="M6" s="245" t="s">
        <v>86</v>
      </c>
      <c r="N6" s="247" t="s">
        <v>6</v>
      </c>
      <c r="O6" s="249" t="s">
        <v>7</v>
      </c>
      <c r="P6" s="251" t="s">
        <v>8</v>
      </c>
    </row>
    <row r="7" spans="1:16" ht="13.5" thickBot="1" x14ac:dyDescent="0.25">
      <c r="A7" s="254"/>
      <c r="B7" s="254"/>
      <c r="C7" s="258"/>
      <c r="D7" s="259"/>
      <c r="E7" s="259"/>
      <c r="F7" s="259"/>
      <c r="G7" s="259"/>
      <c r="H7" s="259"/>
      <c r="I7" s="259"/>
      <c r="J7" s="260"/>
      <c r="K7" s="252"/>
      <c r="L7" s="252"/>
      <c r="M7" s="246"/>
      <c r="N7" s="248"/>
      <c r="O7" s="250"/>
      <c r="P7" s="252"/>
    </row>
    <row r="8" spans="1:16" ht="13.5" customHeight="1" thickBot="1" x14ac:dyDescent="0.25">
      <c r="A8" s="187" t="s">
        <v>275</v>
      </c>
      <c r="B8" s="188"/>
      <c r="C8" s="188"/>
      <c r="D8" s="188"/>
      <c r="E8" s="188"/>
      <c r="F8" s="188"/>
      <c r="G8" s="188"/>
      <c r="H8" s="188"/>
      <c r="I8" s="188"/>
      <c r="J8" s="188"/>
      <c r="K8" s="188"/>
      <c r="L8" s="188"/>
      <c r="M8" s="188"/>
      <c r="N8" s="189"/>
      <c r="O8" s="37">
        <f>SUM(O9,O14,O27,O29,O35,O52,O65,O74,O82,O89,O118,O140)</f>
        <v>623787.69999999995</v>
      </c>
      <c r="P8" s="64">
        <f>O8/O147</f>
        <v>1</v>
      </c>
    </row>
    <row r="9" spans="1:16" ht="12.75" customHeight="1" x14ac:dyDescent="0.2">
      <c r="A9" s="21">
        <v>1</v>
      </c>
      <c r="B9" s="108"/>
      <c r="C9" s="178" t="s">
        <v>9</v>
      </c>
      <c r="D9" s="179"/>
      <c r="E9" s="179"/>
      <c r="F9" s="179"/>
      <c r="G9" s="179"/>
      <c r="H9" s="179"/>
      <c r="I9" s="179"/>
      <c r="J9" s="179"/>
      <c r="K9" s="179"/>
      <c r="L9" s="180"/>
      <c r="M9" s="48"/>
      <c r="N9" s="50"/>
      <c r="O9" s="51">
        <f>SUM(O10:O13)</f>
        <v>7529.38</v>
      </c>
      <c r="P9" s="69">
        <f>O9/O8</f>
        <v>1.2070420753727591E-2</v>
      </c>
    </row>
    <row r="10" spans="1:16" ht="24.95" customHeight="1" x14ac:dyDescent="0.2">
      <c r="A10" s="1" t="s">
        <v>10</v>
      </c>
      <c r="B10" s="104">
        <v>99059</v>
      </c>
      <c r="C10" s="215" t="s">
        <v>14</v>
      </c>
      <c r="D10" s="215"/>
      <c r="E10" s="215"/>
      <c r="F10" s="215"/>
      <c r="G10" s="215"/>
      <c r="H10" s="215"/>
      <c r="I10" s="215"/>
      <c r="J10" s="215"/>
      <c r="K10" s="2" t="s">
        <v>26</v>
      </c>
      <c r="L10" s="3">
        <v>64.2</v>
      </c>
      <c r="M10" s="38">
        <v>55.6</v>
      </c>
      <c r="N10" s="4">
        <f>TRUNC((M10*(1+($O$5/100))),2)</f>
        <v>71.760000000000005</v>
      </c>
      <c r="O10" s="40">
        <f>TRUNC((L10*N10),2)</f>
        <v>4606.99</v>
      </c>
      <c r="P10" s="65">
        <f>O10/$O$9</f>
        <v>0.61186844069498414</v>
      </c>
    </row>
    <row r="11" spans="1:16" ht="24.95" customHeight="1" x14ac:dyDescent="0.2">
      <c r="A11" s="22" t="s">
        <v>13</v>
      </c>
      <c r="B11" s="101">
        <v>4813</v>
      </c>
      <c r="C11" s="173" t="s">
        <v>11</v>
      </c>
      <c r="D11" s="173"/>
      <c r="E11" s="173"/>
      <c r="F11" s="173"/>
      <c r="G11" s="173"/>
      <c r="H11" s="173"/>
      <c r="I11" s="173"/>
      <c r="J11" s="173"/>
      <c r="K11" s="6" t="s">
        <v>12</v>
      </c>
      <c r="L11" s="23">
        <v>2.5</v>
      </c>
      <c r="M11" s="38">
        <v>250</v>
      </c>
      <c r="N11" s="4">
        <f t="shared" ref="N11:N13" si="0">TRUNC((M11*(1+($O$5/100))),2)</f>
        <v>322.67</v>
      </c>
      <c r="O11" s="40">
        <f t="shared" ref="O11:O13" si="1">TRUNC((L11*N11),2)</f>
        <v>806.67</v>
      </c>
      <c r="P11" s="65">
        <f t="shared" ref="P11:P13" si="2">O11/$O$9</f>
        <v>0.10713631135631353</v>
      </c>
    </row>
    <row r="12" spans="1:16" ht="30" customHeight="1" x14ac:dyDescent="0.2">
      <c r="A12" s="22" t="s">
        <v>95</v>
      </c>
      <c r="B12" s="113" t="s">
        <v>322</v>
      </c>
      <c r="C12" s="173" t="s">
        <v>96</v>
      </c>
      <c r="D12" s="173"/>
      <c r="E12" s="173"/>
      <c r="F12" s="173"/>
      <c r="G12" s="173"/>
      <c r="H12" s="173"/>
      <c r="I12" s="173"/>
      <c r="J12" s="173"/>
      <c r="K12" s="6" t="s">
        <v>12</v>
      </c>
      <c r="L12" s="23">
        <v>3</v>
      </c>
      <c r="M12" s="38">
        <v>424.71</v>
      </c>
      <c r="N12" s="4">
        <f t="shared" si="0"/>
        <v>548.16999999999996</v>
      </c>
      <c r="O12" s="40">
        <f t="shared" si="1"/>
        <v>1644.51</v>
      </c>
      <c r="P12" s="65">
        <f t="shared" si="2"/>
        <v>0.21841240580233698</v>
      </c>
    </row>
    <row r="13" spans="1:16" ht="31.5" customHeight="1" x14ac:dyDescent="0.2">
      <c r="A13" s="22" t="s">
        <v>97</v>
      </c>
      <c r="B13" s="113">
        <v>98459</v>
      </c>
      <c r="C13" s="209" t="s">
        <v>317</v>
      </c>
      <c r="D13" s="210"/>
      <c r="E13" s="210"/>
      <c r="F13" s="210"/>
      <c r="G13" s="210"/>
      <c r="H13" s="210"/>
      <c r="I13" s="210"/>
      <c r="J13" s="211"/>
      <c r="K13" s="6" t="s">
        <v>12</v>
      </c>
      <c r="L13" s="23">
        <v>3</v>
      </c>
      <c r="M13" s="38">
        <v>121.7</v>
      </c>
      <c r="N13" s="4">
        <f t="shared" si="0"/>
        <v>157.07</v>
      </c>
      <c r="O13" s="40">
        <f t="shared" si="1"/>
        <v>471.21</v>
      </c>
      <c r="P13" s="65">
        <f t="shared" si="2"/>
        <v>6.2582842146365295E-2</v>
      </c>
    </row>
    <row r="14" spans="1:16" ht="12.75" customHeight="1" x14ac:dyDescent="0.2">
      <c r="A14" s="16">
        <v>2</v>
      </c>
      <c r="B14" s="106"/>
      <c r="C14" s="242" t="s">
        <v>293</v>
      </c>
      <c r="D14" s="243"/>
      <c r="E14" s="243"/>
      <c r="F14" s="243"/>
      <c r="G14" s="243"/>
      <c r="H14" s="243"/>
      <c r="I14" s="243"/>
      <c r="J14" s="243"/>
      <c r="K14" s="243"/>
      <c r="L14" s="244"/>
      <c r="M14" s="49"/>
      <c r="N14" s="15"/>
      <c r="O14" s="52">
        <f>SUM(O15:O26)</f>
        <v>196273.70999999996</v>
      </c>
      <c r="P14" s="70">
        <f>O14/O147</f>
        <v>0.31464825292323012</v>
      </c>
    </row>
    <row r="15" spans="1:16" s="78" customFormat="1" ht="59.25" customHeight="1" x14ac:dyDescent="0.2">
      <c r="A15" s="11" t="s">
        <v>15</v>
      </c>
      <c r="B15" s="103">
        <v>100896</v>
      </c>
      <c r="C15" s="190" t="s">
        <v>295</v>
      </c>
      <c r="D15" s="190" t="s">
        <v>98</v>
      </c>
      <c r="E15" s="190" t="s">
        <v>98</v>
      </c>
      <c r="F15" s="190" t="s">
        <v>98</v>
      </c>
      <c r="G15" s="190" t="s">
        <v>98</v>
      </c>
      <c r="H15" s="190" t="s">
        <v>98</v>
      </c>
      <c r="I15" s="190" t="s">
        <v>98</v>
      </c>
      <c r="J15" s="190" t="s">
        <v>98</v>
      </c>
      <c r="K15" s="93" t="s">
        <v>26</v>
      </c>
      <c r="L15" s="42">
        <v>190</v>
      </c>
      <c r="M15" s="53">
        <v>53.18</v>
      </c>
      <c r="N15" s="4">
        <f>TRUNC((M15*(1+($O$5/100))),2)</f>
        <v>68.63</v>
      </c>
      <c r="O15" s="40">
        <f>TRUNC((L15*N15),2)</f>
        <v>13039.7</v>
      </c>
      <c r="P15" s="71">
        <f>O15/$O$14</f>
        <v>6.6436304688997846E-2</v>
      </c>
    </row>
    <row r="16" spans="1:16" s="78" customFormat="1" ht="59.25" customHeight="1" x14ac:dyDescent="0.2">
      <c r="A16" s="11" t="s">
        <v>16</v>
      </c>
      <c r="B16" s="124">
        <v>93358</v>
      </c>
      <c r="C16" s="190" t="s">
        <v>297</v>
      </c>
      <c r="D16" s="190"/>
      <c r="E16" s="190"/>
      <c r="F16" s="190"/>
      <c r="G16" s="190"/>
      <c r="H16" s="190"/>
      <c r="I16" s="190"/>
      <c r="J16" s="190"/>
      <c r="K16" s="93" t="s">
        <v>24</v>
      </c>
      <c r="L16" s="42">
        <v>6.08</v>
      </c>
      <c r="M16" s="53">
        <v>80.7</v>
      </c>
      <c r="N16" s="4">
        <f t="shared" ref="N16:N86" si="3">TRUNC((M16*(1+($O$5/100))),2)</f>
        <v>104.15</v>
      </c>
      <c r="O16" s="40">
        <f t="shared" ref="O16:O86" si="4">TRUNC((L16*N16),2)</f>
        <v>633.23</v>
      </c>
      <c r="P16" s="71">
        <f>O16/$O$14</f>
        <v>3.2262599000141188E-3</v>
      </c>
    </row>
    <row r="17" spans="1:16" s="78" customFormat="1" ht="59.25" customHeight="1" x14ac:dyDescent="0.2">
      <c r="A17" s="11" t="s">
        <v>17</v>
      </c>
      <c r="B17" s="103">
        <v>95952</v>
      </c>
      <c r="C17" s="173" t="s">
        <v>99</v>
      </c>
      <c r="D17" s="173"/>
      <c r="E17" s="173"/>
      <c r="F17" s="173"/>
      <c r="G17" s="173"/>
      <c r="H17" s="173"/>
      <c r="I17" s="173"/>
      <c r="J17" s="173"/>
      <c r="K17" s="92" t="s">
        <v>24</v>
      </c>
      <c r="L17" s="90">
        <v>2.63</v>
      </c>
      <c r="M17" s="53">
        <v>2344.3000000000002</v>
      </c>
      <c r="N17" s="4">
        <f t="shared" si="3"/>
        <v>3025.78</v>
      </c>
      <c r="O17" s="40">
        <f t="shared" si="4"/>
        <v>7957.8</v>
      </c>
      <c r="P17" s="71">
        <f t="shared" ref="P17:P22" si="5">O17/$O$14</f>
        <v>4.0544400979631974E-2</v>
      </c>
    </row>
    <row r="18" spans="1:16" s="78" customFormat="1" ht="59.25" customHeight="1" x14ac:dyDescent="0.2">
      <c r="A18" s="11" t="s">
        <v>18</v>
      </c>
      <c r="B18" s="103">
        <v>95952</v>
      </c>
      <c r="C18" s="215" t="s">
        <v>100</v>
      </c>
      <c r="D18" s="215"/>
      <c r="E18" s="215"/>
      <c r="F18" s="215"/>
      <c r="G18" s="215"/>
      <c r="H18" s="215"/>
      <c r="I18" s="215"/>
      <c r="J18" s="215"/>
      <c r="K18" s="119" t="s">
        <v>24</v>
      </c>
      <c r="L18" s="91">
        <v>6.9</v>
      </c>
      <c r="M18" s="94">
        <v>2344.3000000000002</v>
      </c>
      <c r="N18" s="4">
        <f t="shared" si="3"/>
        <v>3025.78</v>
      </c>
      <c r="O18" s="40">
        <f t="shared" si="4"/>
        <v>20877.88</v>
      </c>
      <c r="P18" s="71">
        <f t="shared" si="5"/>
        <v>0.10637125063769368</v>
      </c>
    </row>
    <row r="19" spans="1:16" s="78" customFormat="1" ht="59.25" customHeight="1" x14ac:dyDescent="0.2">
      <c r="A19" s="11" t="s">
        <v>19</v>
      </c>
      <c r="B19" s="103">
        <v>95952</v>
      </c>
      <c r="C19" s="215" t="s">
        <v>88</v>
      </c>
      <c r="D19" s="215"/>
      <c r="E19" s="215"/>
      <c r="F19" s="215"/>
      <c r="G19" s="215"/>
      <c r="H19" s="215"/>
      <c r="I19" s="215"/>
      <c r="J19" s="215"/>
      <c r="K19" s="119" t="s">
        <v>24</v>
      </c>
      <c r="L19" s="90">
        <v>7.4</v>
      </c>
      <c r="M19" s="94">
        <v>2344.3000000000002</v>
      </c>
      <c r="N19" s="4">
        <f t="shared" si="3"/>
        <v>3025.78</v>
      </c>
      <c r="O19" s="40">
        <f t="shared" si="4"/>
        <v>22390.77</v>
      </c>
      <c r="P19" s="71">
        <f t="shared" si="5"/>
        <v>0.11407931301650132</v>
      </c>
    </row>
    <row r="20" spans="1:16" s="78" customFormat="1" ht="59.25" customHeight="1" x14ac:dyDescent="0.2">
      <c r="A20" s="11" t="s">
        <v>20</v>
      </c>
      <c r="B20" s="103">
        <v>95952</v>
      </c>
      <c r="C20" s="215" t="s">
        <v>101</v>
      </c>
      <c r="D20" s="215"/>
      <c r="E20" s="215"/>
      <c r="F20" s="215"/>
      <c r="G20" s="215"/>
      <c r="H20" s="215"/>
      <c r="I20" s="215"/>
      <c r="J20" s="215"/>
      <c r="K20" s="119" t="s">
        <v>24</v>
      </c>
      <c r="L20" s="90">
        <v>7</v>
      </c>
      <c r="M20" s="94">
        <v>2344.3000000000002</v>
      </c>
      <c r="N20" s="4">
        <f t="shared" si="3"/>
        <v>3025.78</v>
      </c>
      <c r="O20" s="40">
        <f t="shared" si="4"/>
        <v>21180.46</v>
      </c>
      <c r="P20" s="71">
        <f t="shared" si="5"/>
        <v>0.10791287330330691</v>
      </c>
    </row>
    <row r="21" spans="1:16" s="78" customFormat="1" ht="59.25" customHeight="1" x14ac:dyDescent="0.2">
      <c r="A21" s="11" t="s">
        <v>22</v>
      </c>
      <c r="B21" s="114">
        <v>95952</v>
      </c>
      <c r="C21" s="215" t="s">
        <v>28</v>
      </c>
      <c r="D21" s="215"/>
      <c r="E21" s="215"/>
      <c r="F21" s="215"/>
      <c r="G21" s="215"/>
      <c r="H21" s="215"/>
      <c r="I21" s="215"/>
      <c r="J21" s="215"/>
      <c r="K21" s="119" t="s">
        <v>24</v>
      </c>
      <c r="L21" s="91">
        <v>10.199999999999999</v>
      </c>
      <c r="M21" s="94">
        <v>2344.3000000000002</v>
      </c>
      <c r="N21" s="4">
        <f t="shared" si="3"/>
        <v>3025.78</v>
      </c>
      <c r="O21" s="40">
        <f t="shared" si="4"/>
        <v>30862.95</v>
      </c>
      <c r="P21" s="84">
        <f t="shared" si="5"/>
        <v>0.15724444195812065</v>
      </c>
    </row>
    <row r="22" spans="1:16" s="120" customFormat="1" ht="59.25" customHeight="1" x14ac:dyDescent="0.2">
      <c r="A22" s="11" t="s">
        <v>23</v>
      </c>
      <c r="B22" s="110">
        <v>95952</v>
      </c>
      <c r="C22" s="156" t="s">
        <v>102</v>
      </c>
      <c r="D22" s="156"/>
      <c r="E22" s="156"/>
      <c r="F22" s="156"/>
      <c r="G22" s="156"/>
      <c r="H22" s="156"/>
      <c r="I22" s="156"/>
      <c r="J22" s="156"/>
      <c r="K22" s="36" t="s">
        <v>24</v>
      </c>
      <c r="L22" s="43">
        <v>1.3</v>
      </c>
      <c r="M22" s="94">
        <v>2344.3000000000002</v>
      </c>
      <c r="N22" s="4">
        <f t="shared" si="3"/>
        <v>3025.78</v>
      </c>
      <c r="O22" s="40">
        <f t="shared" si="4"/>
        <v>3933.51</v>
      </c>
      <c r="P22" s="84">
        <f t="shared" si="5"/>
        <v>2.0040941805196433E-2</v>
      </c>
    </row>
    <row r="23" spans="1:16" s="120" customFormat="1" ht="59.25" customHeight="1" x14ac:dyDescent="0.2">
      <c r="A23" s="11" t="s">
        <v>103</v>
      </c>
      <c r="B23" s="110">
        <v>3746</v>
      </c>
      <c r="C23" s="156" t="s">
        <v>105</v>
      </c>
      <c r="D23" s="156"/>
      <c r="E23" s="156"/>
      <c r="F23" s="156"/>
      <c r="G23" s="156"/>
      <c r="H23" s="156"/>
      <c r="I23" s="156"/>
      <c r="J23" s="156"/>
      <c r="K23" s="36" t="s">
        <v>12</v>
      </c>
      <c r="L23" s="43">
        <v>189.55</v>
      </c>
      <c r="M23" s="122">
        <v>78.400000000000006</v>
      </c>
      <c r="N23" s="4">
        <f t="shared" si="3"/>
        <v>101.19</v>
      </c>
      <c r="O23" s="40">
        <f t="shared" si="4"/>
        <v>19180.560000000001</v>
      </c>
      <c r="P23" s="84">
        <f t="shared" ref="P23:P26" si="6">O23/$O$14</f>
        <v>9.7723531083200116E-2</v>
      </c>
    </row>
    <row r="24" spans="1:16" s="120" customFormat="1" ht="59.25" customHeight="1" x14ac:dyDescent="0.2">
      <c r="A24" s="11" t="s">
        <v>104</v>
      </c>
      <c r="B24" s="110">
        <v>3742</v>
      </c>
      <c r="C24" s="156" t="s">
        <v>106</v>
      </c>
      <c r="D24" s="156"/>
      <c r="E24" s="156"/>
      <c r="F24" s="156"/>
      <c r="G24" s="156"/>
      <c r="H24" s="156"/>
      <c r="I24" s="156"/>
      <c r="J24" s="156"/>
      <c r="K24" s="36" t="s">
        <v>12</v>
      </c>
      <c r="L24" s="43">
        <v>230</v>
      </c>
      <c r="M24" s="122">
        <v>91.543999999999997</v>
      </c>
      <c r="N24" s="4">
        <f t="shared" si="3"/>
        <v>118.15</v>
      </c>
      <c r="O24" s="40">
        <f t="shared" si="4"/>
        <v>27174.5</v>
      </c>
      <c r="P24" s="84">
        <f t="shared" ref="P24:P25" si="7">O24/$O$14</f>
        <v>0.13845206268328042</v>
      </c>
    </row>
    <row r="25" spans="1:16" s="121" customFormat="1" ht="59.25" customHeight="1" x14ac:dyDescent="0.2">
      <c r="A25" s="11" t="s">
        <v>296</v>
      </c>
      <c r="B25" s="153">
        <v>99433</v>
      </c>
      <c r="C25" s="156" t="s">
        <v>323</v>
      </c>
      <c r="D25" s="156" t="s">
        <v>318</v>
      </c>
      <c r="E25" s="156" t="s">
        <v>318</v>
      </c>
      <c r="F25" s="156" t="s">
        <v>318</v>
      </c>
      <c r="G25" s="156" t="s">
        <v>318</v>
      </c>
      <c r="H25" s="156" t="s">
        <v>318</v>
      </c>
      <c r="I25" s="156" t="s">
        <v>318</v>
      </c>
      <c r="J25" s="156" t="s">
        <v>318</v>
      </c>
      <c r="K25" s="93" t="s">
        <v>24</v>
      </c>
      <c r="L25" s="42">
        <v>9.120000000000001</v>
      </c>
      <c r="M25" s="123">
        <v>572.57000000000005</v>
      </c>
      <c r="N25" s="4">
        <f t="shared" ref="N25" si="8">TRUNC((M25*(1+($O$5/100))),2)</f>
        <v>739.01</v>
      </c>
      <c r="O25" s="40">
        <f t="shared" ref="O25" si="9">TRUNC((L25*N25),2)</f>
        <v>6739.77</v>
      </c>
      <c r="P25" s="84">
        <f t="shared" si="7"/>
        <v>3.4338628438826582E-2</v>
      </c>
    </row>
    <row r="26" spans="1:16" s="121" customFormat="1" ht="59.25" customHeight="1" x14ac:dyDescent="0.2">
      <c r="A26" s="11" t="s">
        <v>319</v>
      </c>
      <c r="B26" s="153">
        <v>7156</v>
      </c>
      <c r="C26" s="156" t="s">
        <v>321</v>
      </c>
      <c r="D26" s="156" t="s">
        <v>321</v>
      </c>
      <c r="E26" s="156" t="s">
        <v>321</v>
      </c>
      <c r="F26" s="156" t="s">
        <v>321</v>
      </c>
      <c r="G26" s="156" t="s">
        <v>321</v>
      </c>
      <c r="H26" s="156" t="s">
        <v>321</v>
      </c>
      <c r="I26" s="156" t="s">
        <v>321</v>
      </c>
      <c r="J26" s="156" t="s">
        <v>321</v>
      </c>
      <c r="K26" s="93" t="s">
        <v>12</v>
      </c>
      <c r="L26" s="42">
        <v>421.36</v>
      </c>
      <c r="M26" s="123">
        <v>41.01</v>
      </c>
      <c r="N26" s="154">
        <f t="shared" si="3"/>
        <v>52.93</v>
      </c>
      <c r="O26" s="155">
        <f t="shared" si="4"/>
        <v>22302.58</v>
      </c>
      <c r="P26" s="84">
        <f t="shared" si="6"/>
        <v>0.11362999150523015</v>
      </c>
    </row>
    <row r="27" spans="1:16" ht="12.75" customHeight="1" x14ac:dyDescent="0.2">
      <c r="A27" s="21">
        <v>3</v>
      </c>
      <c r="B27" s="112"/>
      <c r="C27" s="212" t="s">
        <v>29</v>
      </c>
      <c r="D27" s="213"/>
      <c r="E27" s="213"/>
      <c r="F27" s="213"/>
      <c r="G27" s="213"/>
      <c r="H27" s="213"/>
      <c r="I27" s="213"/>
      <c r="J27" s="213"/>
      <c r="K27" s="213"/>
      <c r="L27" s="214"/>
      <c r="M27" s="48"/>
      <c r="N27" s="24"/>
      <c r="O27" s="48">
        <f>SUM(O28)</f>
        <v>2880.28</v>
      </c>
      <c r="P27" s="69">
        <f>O27/O147</f>
        <v>4.6174042867469182E-3</v>
      </c>
    </row>
    <row r="28" spans="1:16" s="78" customFormat="1" ht="24.95" customHeight="1" x14ac:dyDescent="0.2">
      <c r="A28" s="11" t="s">
        <v>25</v>
      </c>
      <c r="B28" s="103">
        <v>98557</v>
      </c>
      <c r="C28" s="156" t="s">
        <v>31</v>
      </c>
      <c r="D28" s="156"/>
      <c r="E28" s="156"/>
      <c r="F28" s="156"/>
      <c r="G28" s="156"/>
      <c r="H28" s="156"/>
      <c r="I28" s="156"/>
      <c r="J28" s="156"/>
      <c r="K28" s="12" t="s">
        <v>12</v>
      </c>
      <c r="L28" s="46">
        <v>58</v>
      </c>
      <c r="M28" s="53">
        <v>38.479999999999997</v>
      </c>
      <c r="N28" s="4">
        <f t="shared" si="3"/>
        <v>49.66</v>
      </c>
      <c r="O28" s="40">
        <f t="shared" si="4"/>
        <v>2880.28</v>
      </c>
      <c r="P28" s="71">
        <f>O28/$O$27</f>
        <v>1</v>
      </c>
    </row>
    <row r="29" spans="1:16" ht="12.75" customHeight="1" x14ac:dyDescent="0.2">
      <c r="A29" s="16">
        <v>4</v>
      </c>
      <c r="B29" s="106"/>
      <c r="C29" s="166" t="s">
        <v>32</v>
      </c>
      <c r="D29" s="167"/>
      <c r="E29" s="167"/>
      <c r="F29" s="167"/>
      <c r="G29" s="167"/>
      <c r="H29" s="167"/>
      <c r="I29" s="167"/>
      <c r="J29" s="167"/>
      <c r="K29" s="167"/>
      <c r="L29" s="168"/>
      <c r="M29" s="49"/>
      <c r="N29" s="15"/>
      <c r="O29" s="52">
        <f>SUM(O30:O34)</f>
        <v>52955.17</v>
      </c>
      <c r="P29" s="70">
        <f>O29/O147</f>
        <v>8.4892937132296772E-2</v>
      </c>
    </row>
    <row r="30" spans="1:16" s="78" customFormat="1" ht="59.25" customHeight="1" x14ac:dyDescent="0.2">
      <c r="A30" s="11" t="s">
        <v>27</v>
      </c>
      <c r="B30" s="103">
        <v>87473</v>
      </c>
      <c r="C30" s="156" t="s">
        <v>316</v>
      </c>
      <c r="D30" s="156" t="s">
        <v>316</v>
      </c>
      <c r="E30" s="156" t="s">
        <v>316</v>
      </c>
      <c r="F30" s="156" t="s">
        <v>316</v>
      </c>
      <c r="G30" s="156" t="s">
        <v>316</v>
      </c>
      <c r="H30" s="156" t="s">
        <v>316</v>
      </c>
      <c r="I30" s="156" t="s">
        <v>316</v>
      </c>
      <c r="J30" s="156" t="s">
        <v>316</v>
      </c>
      <c r="K30" s="12" t="s">
        <v>12</v>
      </c>
      <c r="L30" s="46">
        <v>363.625</v>
      </c>
      <c r="M30" s="38">
        <v>92.92</v>
      </c>
      <c r="N30" s="4">
        <f t="shared" si="3"/>
        <v>119.93</v>
      </c>
      <c r="O30" s="40">
        <f t="shared" si="4"/>
        <v>43609.54</v>
      </c>
      <c r="P30" s="71">
        <f>O30/$O$29</f>
        <v>0.82351808142623284</v>
      </c>
    </row>
    <row r="31" spans="1:16" ht="24.95" customHeight="1" x14ac:dyDescent="0.2">
      <c r="A31" s="11" t="s">
        <v>107</v>
      </c>
      <c r="B31" s="102">
        <v>93188</v>
      </c>
      <c r="C31" s="169" t="s">
        <v>80</v>
      </c>
      <c r="D31" s="169"/>
      <c r="E31" s="169"/>
      <c r="F31" s="169"/>
      <c r="G31" s="169"/>
      <c r="H31" s="169"/>
      <c r="I31" s="169"/>
      <c r="J31" s="169"/>
      <c r="K31" s="13" t="s">
        <v>26</v>
      </c>
      <c r="L31" s="46">
        <v>11</v>
      </c>
      <c r="M31" s="38">
        <v>78.78</v>
      </c>
      <c r="N31" s="4">
        <f t="shared" si="3"/>
        <v>101.68</v>
      </c>
      <c r="O31" s="40">
        <f t="shared" si="4"/>
        <v>1118.48</v>
      </c>
      <c r="P31" s="71">
        <f t="shared" ref="P31:P34" si="10">O31/$O$29</f>
        <v>2.1121261625635421E-2</v>
      </c>
    </row>
    <row r="32" spans="1:16" ht="24.95" customHeight="1" x14ac:dyDescent="0.2">
      <c r="A32" s="11" t="s">
        <v>108</v>
      </c>
      <c r="B32" s="102">
        <v>93196</v>
      </c>
      <c r="C32" s="169" t="s">
        <v>35</v>
      </c>
      <c r="D32" s="169"/>
      <c r="E32" s="169"/>
      <c r="F32" s="169"/>
      <c r="G32" s="169"/>
      <c r="H32" s="169"/>
      <c r="I32" s="169"/>
      <c r="J32" s="169"/>
      <c r="K32" s="13" t="s">
        <v>26</v>
      </c>
      <c r="L32" s="46">
        <v>11</v>
      </c>
      <c r="M32" s="38">
        <v>83.86</v>
      </c>
      <c r="N32" s="4">
        <f t="shared" si="3"/>
        <v>108.23</v>
      </c>
      <c r="O32" s="40">
        <f t="shared" si="4"/>
        <v>1190.53</v>
      </c>
      <c r="P32" s="71">
        <f t="shared" si="10"/>
        <v>2.2481846437278928E-2</v>
      </c>
    </row>
    <row r="33" spans="1:16" ht="24.95" customHeight="1" x14ac:dyDescent="0.2">
      <c r="A33" s="11" t="s">
        <v>109</v>
      </c>
      <c r="B33" s="102">
        <v>93188</v>
      </c>
      <c r="C33" s="169" t="s">
        <v>37</v>
      </c>
      <c r="D33" s="169"/>
      <c r="E33" s="169"/>
      <c r="F33" s="169"/>
      <c r="G33" s="169"/>
      <c r="H33" s="169"/>
      <c r="I33" s="169"/>
      <c r="J33" s="169"/>
      <c r="K33" s="13" t="s">
        <v>26</v>
      </c>
      <c r="L33" s="46">
        <v>10.199999999999999</v>
      </c>
      <c r="M33" s="38">
        <v>78.78</v>
      </c>
      <c r="N33" s="4">
        <f t="shared" si="3"/>
        <v>101.68</v>
      </c>
      <c r="O33" s="40">
        <f t="shared" si="4"/>
        <v>1037.1300000000001</v>
      </c>
      <c r="P33" s="71">
        <f t="shared" si="10"/>
        <v>1.9585056567659024E-2</v>
      </c>
    </row>
    <row r="34" spans="1:16" ht="51" customHeight="1" x14ac:dyDescent="0.2">
      <c r="A34" s="11" t="s">
        <v>121</v>
      </c>
      <c r="B34" s="111">
        <v>96359</v>
      </c>
      <c r="C34" s="216" t="s">
        <v>122</v>
      </c>
      <c r="D34" s="216" t="s">
        <v>122</v>
      </c>
      <c r="E34" s="216" t="s">
        <v>122</v>
      </c>
      <c r="F34" s="216" t="s">
        <v>122</v>
      </c>
      <c r="G34" s="216" t="s">
        <v>122</v>
      </c>
      <c r="H34" s="216" t="s">
        <v>122</v>
      </c>
      <c r="I34" s="216" t="s">
        <v>122</v>
      </c>
      <c r="J34" s="216" t="s">
        <v>122</v>
      </c>
      <c r="K34" s="131" t="s">
        <v>12</v>
      </c>
      <c r="L34" s="46">
        <v>44.28</v>
      </c>
      <c r="M34" s="38">
        <v>104.98</v>
      </c>
      <c r="N34" s="4">
        <f t="shared" si="3"/>
        <v>135.49</v>
      </c>
      <c r="O34" s="40">
        <f t="shared" si="4"/>
        <v>5999.49</v>
      </c>
      <c r="P34" s="71">
        <f t="shared" si="10"/>
        <v>0.11329375394319384</v>
      </c>
    </row>
    <row r="35" spans="1:16" ht="12.75" customHeight="1" x14ac:dyDescent="0.2">
      <c r="A35" s="16">
        <v>5</v>
      </c>
      <c r="B35" s="106"/>
      <c r="C35" s="166" t="s">
        <v>76</v>
      </c>
      <c r="D35" s="167"/>
      <c r="E35" s="167"/>
      <c r="F35" s="167"/>
      <c r="G35" s="167"/>
      <c r="H35" s="167"/>
      <c r="I35" s="167"/>
      <c r="J35" s="167"/>
      <c r="K35" s="167"/>
      <c r="L35" s="168"/>
      <c r="M35" s="49"/>
      <c r="N35" s="15"/>
      <c r="O35" s="52">
        <f>SUM(O36:O51)</f>
        <v>128177.19999999998</v>
      </c>
      <c r="P35" s="70">
        <f>O35/O147</f>
        <v>0.20548208949936012</v>
      </c>
    </row>
    <row r="36" spans="1:16" s="78" customFormat="1" ht="69.75" customHeight="1" x14ac:dyDescent="0.2">
      <c r="A36" s="11" t="s">
        <v>30</v>
      </c>
      <c r="B36" s="110">
        <v>100383</v>
      </c>
      <c r="C36" s="156" t="s">
        <v>113</v>
      </c>
      <c r="D36" s="156" t="s">
        <v>113</v>
      </c>
      <c r="E36" s="156" t="s">
        <v>113</v>
      </c>
      <c r="F36" s="156" t="s">
        <v>113</v>
      </c>
      <c r="G36" s="156" t="s">
        <v>113</v>
      </c>
      <c r="H36" s="156" t="s">
        <v>113</v>
      </c>
      <c r="I36" s="156" t="s">
        <v>113</v>
      </c>
      <c r="J36" s="156" t="s">
        <v>113</v>
      </c>
      <c r="K36" s="12" t="s">
        <v>12</v>
      </c>
      <c r="L36" s="46">
        <v>226</v>
      </c>
      <c r="M36" s="38">
        <v>24.78</v>
      </c>
      <c r="N36" s="4">
        <f t="shared" si="3"/>
        <v>31.98</v>
      </c>
      <c r="O36" s="40">
        <f t="shared" si="4"/>
        <v>7227.48</v>
      </c>
      <c r="P36" s="71">
        <f t="shared" ref="P36:P46" si="11">O36/$O$29</f>
        <v>0.13648299117914264</v>
      </c>
    </row>
    <row r="37" spans="1:16" ht="64.5" customHeight="1" x14ac:dyDescent="0.2">
      <c r="A37" s="11" t="s">
        <v>110</v>
      </c>
      <c r="B37" s="111">
        <v>92543</v>
      </c>
      <c r="C37" s="169" t="s">
        <v>114</v>
      </c>
      <c r="D37" s="169" t="s">
        <v>114</v>
      </c>
      <c r="E37" s="169" t="s">
        <v>114</v>
      </c>
      <c r="F37" s="169" t="s">
        <v>114</v>
      </c>
      <c r="G37" s="169" t="s">
        <v>114</v>
      </c>
      <c r="H37" s="169" t="s">
        <v>114</v>
      </c>
      <c r="I37" s="169" t="s">
        <v>114</v>
      </c>
      <c r="J37" s="169" t="s">
        <v>114</v>
      </c>
      <c r="K37" s="12" t="s">
        <v>12</v>
      </c>
      <c r="L37" s="46">
        <v>226</v>
      </c>
      <c r="M37" s="38">
        <v>22.13</v>
      </c>
      <c r="N37" s="4">
        <f t="shared" si="3"/>
        <v>28.56</v>
      </c>
      <c r="O37" s="40">
        <f t="shared" si="4"/>
        <v>6454.56</v>
      </c>
      <c r="P37" s="71">
        <f t="shared" si="11"/>
        <v>0.12188724915810865</v>
      </c>
    </row>
    <row r="38" spans="1:16" ht="65.25" customHeight="1" x14ac:dyDescent="0.2">
      <c r="A38" s="11" t="s">
        <v>111</v>
      </c>
      <c r="B38" s="111">
        <v>94207</v>
      </c>
      <c r="C38" s="169" t="s">
        <v>115</v>
      </c>
      <c r="D38" s="169" t="s">
        <v>115</v>
      </c>
      <c r="E38" s="169" t="s">
        <v>115</v>
      </c>
      <c r="F38" s="169" t="s">
        <v>115</v>
      </c>
      <c r="G38" s="169" t="s">
        <v>115</v>
      </c>
      <c r="H38" s="169" t="s">
        <v>115</v>
      </c>
      <c r="I38" s="169" t="s">
        <v>115</v>
      </c>
      <c r="J38" s="169" t="s">
        <v>115</v>
      </c>
      <c r="K38" s="12" t="s">
        <v>12</v>
      </c>
      <c r="L38" s="46">
        <v>226</v>
      </c>
      <c r="M38" s="38">
        <v>43.14</v>
      </c>
      <c r="N38" s="4">
        <f t="shared" si="3"/>
        <v>55.68</v>
      </c>
      <c r="O38" s="40">
        <f t="shared" si="4"/>
        <v>12583.68</v>
      </c>
      <c r="P38" s="71">
        <f t="shared" si="11"/>
        <v>0.23762892272841349</v>
      </c>
    </row>
    <row r="39" spans="1:16" ht="24.95" customHeight="1" x14ac:dyDescent="0.2">
      <c r="A39" s="11" t="s">
        <v>112</v>
      </c>
      <c r="B39" s="111">
        <v>93188</v>
      </c>
      <c r="C39" s="169" t="s">
        <v>123</v>
      </c>
      <c r="D39" s="169"/>
      <c r="E39" s="169"/>
      <c r="F39" s="169"/>
      <c r="G39" s="169"/>
      <c r="H39" s="169"/>
      <c r="I39" s="169"/>
      <c r="J39" s="169"/>
      <c r="K39" s="13" t="s">
        <v>26</v>
      </c>
      <c r="L39" s="46">
        <v>122.15</v>
      </c>
      <c r="M39" s="38">
        <v>78.78</v>
      </c>
      <c r="N39" s="4">
        <f t="shared" si="3"/>
        <v>101.68</v>
      </c>
      <c r="O39" s="40">
        <f t="shared" si="4"/>
        <v>12420.21</v>
      </c>
      <c r="P39" s="71">
        <f t="shared" si="11"/>
        <v>0.23454197201142021</v>
      </c>
    </row>
    <row r="40" spans="1:16" ht="39" customHeight="1" x14ac:dyDescent="0.2">
      <c r="A40" s="11" t="s">
        <v>118</v>
      </c>
      <c r="B40" s="111">
        <v>94228</v>
      </c>
      <c r="C40" s="169" t="s">
        <v>116</v>
      </c>
      <c r="D40" s="169" t="s">
        <v>117</v>
      </c>
      <c r="E40" s="169" t="s">
        <v>117</v>
      </c>
      <c r="F40" s="169" t="s">
        <v>117</v>
      </c>
      <c r="G40" s="169" t="s">
        <v>117</v>
      </c>
      <c r="H40" s="169" t="s">
        <v>117</v>
      </c>
      <c r="I40" s="169" t="s">
        <v>117</v>
      </c>
      <c r="J40" s="169" t="s">
        <v>117</v>
      </c>
      <c r="K40" s="13" t="s">
        <v>26</v>
      </c>
      <c r="L40" s="46">
        <v>50</v>
      </c>
      <c r="M40" s="38">
        <v>102.48</v>
      </c>
      <c r="N40" s="4">
        <f t="shared" si="3"/>
        <v>132.27000000000001</v>
      </c>
      <c r="O40" s="40">
        <f t="shared" si="4"/>
        <v>6613.5</v>
      </c>
      <c r="P40" s="71">
        <f t="shared" si="11"/>
        <v>0.12488865581963007</v>
      </c>
    </row>
    <row r="41" spans="1:16" ht="39" customHeight="1" x14ac:dyDescent="0.2">
      <c r="A41" s="11" t="s">
        <v>119</v>
      </c>
      <c r="B41" s="111">
        <v>94227</v>
      </c>
      <c r="C41" s="169" t="s">
        <v>117</v>
      </c>
      <c r="D41" s="169" t="s">
        <v>117</v>
      </c>
      <c r="E41" s="169" t="s">
        <v>117</v>
      </c>
      <c r="F41" s="169" t="s">
        <v>117</v>
      </c>
      <c r="G41" s="169" t="s">
        <v>117</v>
      </c>
      <c r="H41" s="169" t="s">
        <v>117</v>
      </c>
      <c r="I41" s="169" t="s">
        <v>117</v>
      </c>
      <c r="J41" s="169" t="s">
        <v>117</v>
      </c>
      <c r="K41" s="13" t="s">
        <v>26</v>
      </c>
      <c r="L41" s="46">
        <v>17</v>
      </c>
      <c r="M41" s="38">
        <v>76.16</v>
      </c>
      <c r="N41" s="4">
        <f t="shared" si="3"/>
        <v>98.29</v>
      </c>
      <c r="O41" s="40">
        <f t="shared" si="4"/>
        <v>1670.93</v>
      </c>
      <c r="P41" s="71">
        <f t="shared" si="11"/>
        <v>3.1553670774732666E-2</v>
      </c>
    </row>
    <row r="42" spans="1:16" ht="39" customHeight="1" x14ac:dyDescent="0.2">
      <c r="A42" s="11" t="s">
        <v>120</v>
      </c>
      <c r="B42" s="111">
        <v>92608</v>
      </c>
      <c r="C42" s="169" t="s">
        <v>127</v>
      </c>
      <c r="D42" s="169" t="s">
        <v>127</v>
      </c>
      <c r="E42" s="169" t="s">
        <v>127</v>
      </c>
      <c r="F42" s="169" t="s">
        <v>127</v>
      </c>
      <c r="G42" s="169" t="s">
        <v>127</v>
      </c>
      <c r="H42" s="169" t="s">
        <v>127</v>
      </c>
      <c r="I42" s="169" t="s">
        <v>127</v>
      </c>
      <c r="J42" s="169" t="s">
        <v>127</v>
      </c>
      <c r="K42" s="13" t="s">
        <v>21</v>
      </c>
      <c r="L42" s="46">
        <v>9</v>
      </c>
      <c r="M42" s="38">
        <v>988.4</v>
      </c>
      <c r="N42" s="4">
        <f t="shared" si="3"/>
        <v>1275.72</v>
      </c>
      <c r="O42" s="40">
        <f t="shared" si="4"/>
        <v>11481.48</v>
      </c>
      <c r="P42" s="71">
        <f t="shared" si="11"/>
        <v>0.21681509095334789</v>
      </c>
    </row>
    <row r="43" spans="1:16" ht="39" customHeight="1" x14ac:dyDescent="0.2">
      <c r="A43" s="11" t="s">
        <v>124</v>
      </c>
      <c r="B43" s="111">
        <v>92580</v>
      </c>
      <c r="C43" s="169" t="s">
        <v>128</v>
      </c>
      <c r="D43" s="169" t="s">
        <v>128</v>
      </c>
      <c r="E43" s="169" t="s">
        <v>128</v>
      </c>
      <c r="F43" s="169" t="s">
        <v>128</v>
      </c>
      <c r="G43" s="169" t="s">
        <v>128</v>
      </c>
      <c r="H43" s="169" t="s">
        <v>128</v>
      </c>
      <c r="I43" s="169" t="s">
        <v>128</v>
      </c>
      <c r="J43" s="169" t="s">
        <v>128</v>
      </c>
      <c r="K43" s="13" t="s">
        <v>12</v>
      </c>
      <c r="L43" s="46">
        <v>68</v>
      </c>
      <c r="M43" s="38">
        <v>61.57</v>
      </c>
      <c r="N43" s="4">
        <f t="shared" si="3"/>
        <v>79.459999999999994</v>
      </c>
      <c r="O43" s="40">
        <f t="shared" si="4"/>
        <v>5403.28</v>
      </c>
      <c r="P43" s="71">
        <f t="shared" si="11"/>
        <v>0.10203498544145925</v>
      </c>
    </row>
    <row r="44" spans="1:16" ht="30.75" customHeight="1" x14ac:dyDescent="0.2">
      <c r="A44" s="11" t="s">
        <v>125</v>
      </c>
      <c r="B44" s="111">
        <v>92580</v>
      </c>
      <c r="C44" s="169" t="s">
        <v>129</v>
      </c>
      <c r="D44" s="169" t="s">
        <v>128</v>
      </c>
      <c r="E44" s="169" t="s">
        <v>128</v>
      </c>
      <c r="F44" s="169" t="s">
        <v>128</v>
      </c>
      <c r="G44" s="169" t="s">
        <v>128</v>
      </c>
      <c r="H44" s="169" t="s">
        <v>128</v>
      </c>
      <c r="I44" s="169" t="s">
        <v>128</v>
      </c>
      <c r="J44" s="169" t="s">
        <v>128</v>
      </c>
      <c r="K44" s="13" t="s">
        <v>12</v>
      </c>
      <c r="L44" s="46">
        <v>37.5</v>
      </c>
      <c r="M44" s="38">
        <v>61.57</v>
      </c>
      <c r="N44" s="4">
        <f t="shared" si="3"/>
        <v>79.459999999999994</v>
      </c>
      <c r="O44" s="40">
        <f t="shared" si="4"/>
        <v>2979.75</v>
      </c>
      <c r="P44" s="71">
        <f t="shared" si="11"/>
        <v>5.6269293441981207E-2</v>
      </c>
    </row>
    <row r="45" spans="1:16" ht="38.25" customHeight="1" x14ac:dyDescent="0.2">
      <c r="A45" s="11" t="s">
        <v>126</v>
      </c>
      <c r="B45" s="111">
        <v>94213</v>
      </c>
      <c r="C45" s="169" t="s">
        <v>131</v>
      </c>
      <c r="D45" s="169" t="s">
        <v>130</v>
      </c>
      <c r="E45" s="169" t="s">
        <v>130</v>
      </c>
      <c r="F45" s="169" t="s">
        <v>130</v>
      </c>
      <c r="G45" s="169" t="s">
        <v>130</v>
      </c>
      <c r="H45" s="169" t="s">
        <v>130</v>
      </c>
      <c r="I45" s="169" t="s">
        <v>130</v>
      </c>
      <c r="J45" s="169" t="s">
        <v>130</v>
      </c>
      <c r="K45" s="13" t="s">
        <v>12</v>
      </c>
      <c r="L45" s="46">
        <v>105.5</v>
      </c>
      <c r="M45" s="38">
        <v>94.25</v>
      </c>
      <c r="N45" s="4">
        <f t="shared" si="3"/>
        <v>121.64</v>
      </c>
      <c r="O45" s="40">
        <f t="shared" si="4"/>
        <v>12833.02</v>
      </c>
      <c r="P45" s="71">
        <f t="shared" si="11"/>
        <v>0.24233743371988042</v>
      </c>
    </row>
    <row r="46" spans="1:16" ht="38.25" customHeight="1" x14ac:dyDescent="0.2">
      <c r="A46" s="11" t="s">
        <v>126</v>
      </c>
      <c r="B46" s="115">
        <v>89512</v>
      </c>
      <c r="C46" s="169" t="s">
        <v>174</v>
      </c>
      <c r="D46" s="169" t="s">
        <v>130</v>
      </c>
      <c r="E46" s="169" t="s">
        <v>130</v>
      </c>
      <c r="F46" s="169" t="s">
        <v>130</v>
      </c>
      <c r="G46" s="169" t="s">
        <v>130</v>
      </c>
      <c r="H46" s="169" t="s">
        <v>130</v>
      </c>
      <c r="I46" s="169" t="s">
        <v>130</v>
      </c>
      <c r="J46" s="169" t="s">
        <v>130</v>
      </c>
      <c r="K46" s="13" t="s">
        <v>26</v>
      </c>
      <c r="L46" s="46">
        <v>24</v>
      </c>
      <c r="M46" s="38">
        <v>71.58</v>
      </c>
      <c r="N46" s="4">
        <f t="shared" si="3"/>
        <v>92.38</v>
      </c>
      <c r="O46" s="40">
        <f t="shared" si="4"/>
        <v>2217.12</v>
      </c>
      <c r="P46" s="71">
        <f t="shared" si="11"/>
        <v>4.1867866725760677E-2</v>
      </c>
    </row>
    <row r="47" spans="1:16" ht="38.25" customHeight="1" x14ac:dyDescent="0.2">
      <c r="A47" s="11" t="s">
        <v>303</v>
      </c>
      <c r="B47" s="149">
        <v>87887</v>
      </c>
      <c r="C47" s="157" t="s">
        <v>308</v>
      </c>
      <c r="D47" s="158" t="s">
        <v>308</v>
      </c>
      <c r="E47" s="158" t="s">
        <v>308</v>
      </c>
      <c r="F47" s="158" t="s">
        <v>308</v>
      </c>
      <c r="G47" s="158" t="s">
        <v>308</v>
      </c>
      <c r="H47" s="158" t="s">
        <v>308</v>
      </c>
      <c r="I47" s="158" t="s">
        <v>308</v>
      </c>
      <c r="J47" s="159" t="s">
        <v>308</v>
      </c>
      <c r="K47" s="13" t="s">
        <v>12</v>
      </c>
      <c r="L47" s="46">
        <v>357</v>
      </c>
      <c r="M47" s="38">
        <v>17.45</v>
      </c>
      <c r="N47" s="4">
        <f t="shared" si="3"/>
        <v>22.52</v>
      </c>
      <c r="O47" s="40">
        <f t="shared" ref="O47:O51" si="12">TRUNC((L47*N47),2)</f>
        <v>8039.64</v>
      </c>
      <c r="P47" s="71">
        <f t="shared" ref="P47:P51" si="13">O47/$O$29</f>
        <v>0.15181973733631676</v>
      </c>
    </row>
    <row r="48" spans="1:16" ht="60" customHeight="1" x14ac:dyDescent="0.2">
      <c r="A48" s="11" t="s">
        <v>304</v>
      </c>
      <c r="B48" s="149">
        <v>90406</v>
      </c>
      <c r="C48" s="157" t="s">
        <v>309</v>
      </c>
      <c r="D48" s="158" t="s">
        <v>309</v>
      </c>
      <c r="E48" s="158" t="s">
        <v>309</v>
      </c>
      <c r="F48" s="158" t="s">
        <v>309</v>
      </c>
      <c r="G48" s="158" t="s">
        <v>309</v>
      </c>
      <c r="H48" s="158" t="s">
        <v>309</v>
      </c>
      <c r="I48" s="158" t="s">
        <v>309</v>
      </c>
      <c r="J48" s="159" t="s">
        <v>309</v>
      </c>
      <c r="K48" s="13" t="s">
        <v>12</v>
      </c>
      <c r="L48" s="46">
        <v>357</v>
      </c>
      <c r="M48" s="38">
        <v>43.92</v>
      </c>
      <c r="N48" s="4">
        <f t="shared" si="3"/>
        <v>56.68</v>
      </c>
      <c r="O48" s="40">
        <f t="shared" si="12"/>
        <v>20234.759999999998</v>
      </c>
      <c r="P48" s="71">
        <f t="shared" si="13"/>
        <v>0.38211113286955739</v>
      </c>
    </row>
    <row r="49" spans="1:16" ht="38.25" customHeight="1" x14ac:dyDescent="0.2">
      <c r="A49" s="11" t="s">
        <v>305</v>
      </c>
      <c r="B49" s="149">
        <v>88484</v>
      </c>
      <c r="C49" s="157" t="s">
        <v>310</v>
      </c>
      <c r="D49" s="158" t="s">
        <v>310</v>
      </c>
      <c r="E49" s="158" t="s">
        <v>310</v>
      </c>
      <c r="F49" s="158" t="s">
        <v>310</v>
      </c>
      <c r="G49" s="158" t="s">
        <v>310</v>
      </c>
      <c r="H49" s="158" t="s">
        <v>310</v>
      </c>
      <c r="I49" s="158" t="s">
        <v>310</v>
      </c>
      <c r="J49" s="159" t="s">
        <v>310</v>
      </c>
      <c r="K49" s="13" t="s">
        <v>12</v>
      </c>
      <c r="L49" s="46">
        <v>357</v>
      </c>
      <c r="M49" s="38">
        <v>2.65</v>
      </c>
      <c r="N49" s="4">
        <f t="shared" si="3"/>
        <v>3.42</v>
      </c>
      <c r="O49" s="40">
        <f t="shared" si="12"/>
        <v>1220.94</v>
      </c>
      <c r="P49" s="71">
        <f t="shared" si="13"/>
        <v>2.3056105758890021E-2</v>
      </c>
    </row>
    <row r="50" spans="1:16" ht="38.25" customHeight="1" x14ac:dyDescent="0.2">
      <c r="A50" s="11" t="s">
        <v>306</v>
      </c>
      <c r="B50" s="149">
        <v>88494</v>
      </c>
      <c r="C50" s="157" t="s">
        <v>311</v>
      </c>
      <c r="D50" s="158" t="s">
        <v>311</v>
      </c>
      <c r="E50" s="158" t="s">
        <v>311</v>
      </c>
      <c r="F50" s="158" t="s">
        <v>311</v>
      </c>
      <c r="G50" s="158" t="s">
        <v>311</v>
      </c>
      <c r="H50" s="158" t="s">
        <v>311</v>
      </c>
      <c r="I50" s="158" t="s">
        <v>311</v>
      </c>
      <c r="J50" s="159" t="s">
        <v>311</v>
      </c>
      <c r="K50" s="13" t="s">
        <v>12</v>
      </c>
      <c r="L50" s="46">
        <v>357</v>
      </c>
      <c r="M50" s="38">
        <v>20.6</v>
      </c>
      <c r="N50" s="4">
        <f t="shared" si="3"/>
        <v>26.58</v>
      </c>
      <c r="O50" s="40">
        <f t="shared" si="12"/>
        <v>9489.06</v>
      </c>
      <c r="P50" s="71">
        <f t="shared" si="13"/>
        <v>0.17919043598575926</v>
      </c>
    </row>
    <row r="51" spans="1:16" ht="38.25" customHeight="1" x14ac:dyDescent="0.2">
      <c r="A51" s="11" t="s">
        <v>307</v>
      </c>
      <c r="B51" s="149">
        <v>88488</v>
      </c>
      <c r="C51" s="157" t="s">
        <v>312</v>
      </c>
      <c r="D51" s="158" t="s">
        <v>312</v>
      </c>
      <c r="E51" s="158" t="s">
        <v>312</v>
      </c>
      <c r="F51" s="158" t="s">
        <v>312</v>
      </c>
      <c r="G51" s="158" t="s">
        <v>312</v>
      </c>
      <c r="H51" s="158" t="s">
        <v>312</v>
      </c>
      <c r="I51" s="158" t="s">
        <v>312</v>
      </c>
      <c r="J51" s="159" t="s">
        <v>312</v>
      </c>
      <c r="K51" s="13" t="s">
        <v>12</v>
      </c>
      <c r="L51" s="46">
        <v>357</v>
      </c>
      <c r="M51" s="38">
        <v>15.86</v>
      </c>
      <c r="N51" s="4">
        <f t="shared" si="3"/>
        <v>20.47</v>
      </c>
      <c r="O51" s="40">
        <f t="shared" si="12"/>
        <v>7307.79</v>
      </c>
      <c r="P51" s="71">
        <f t="shared" si="13"/>
        <v>0.1379995569837657</v>
      </c>
    </row>
    <row r="52" spans="1:16" ht="12.75" x14ac:dyDescent="0.2">
      <c r="A52" s="16">
        <v>6</v>
      </c>
      <c r="B52" s="106"/>
      <c r="C52" s="205" t="s">
        <v>39</v>
      </c>
      <c r="D52" s="206"/>
      <c r="E52" s="206"/>
      <c r="F52" s="206"/>
      <c r="G52" s="206"/>
      <c r="H52" s="206"/>
      <c r="I52" s="206"/>
      <c r="J52" s="206"/>
      <c r="K52" s="206"/>
      <c r="L52" s="207"/>
      <c r="M52" s="49"/>
      <c r="N52" s="15"/>
      <c r="O52" s="52">
        <f>SUM(O53:O64)</f>
        <v>43769.960000000006</v>
      </c>
      <c r="P52" s="70">
        <f>O52/O147</f>
        <v>7.0168039542940666E-2</v>
      </c>
    </row>
    <row r="53" spans="1:16" ht="24.95" customHeight="1" x14ac:dyDescent="0.2">
      <c r="A53" s="25" t="s">
        <v>33</v>
      </c>
      <c r="B53" s="105">
        <v>96622</v>
      </c>
      <c r="C53" s="190" t="s">
        <v>83</v>
      </c>
      <c r="D53" s="190"/>
      <c r="E53" s="190"/>
      <c r="F53" s="190"/>
      <c r="G53" s="190"/>
      <c r="H53" s="190"/>
      <c r="I53" s="190"/>
      <c r="J53" s="190"/>
      <c r="K53" s="26" t="s">
        <v>24</v>
      </c>
      <c r="L53" s="41">
        <v>10.986000000000001</v>
      </c>
      <c r="M53" s="53">
        <v>132.12</v>
      </c>
      <c r="N53" s="4">
        <f t="shared" si="3"/>
        <v>170.52</v>
      </c>
      <c r="O53" s="40">
        <f t="shared" si="4"/>
        <v>1873.33</v>
      </c>
      <c r="P53" s="68">
        <f>O53/$O$52</f>
        <v>4.2799445098876024E-2</v>
      </c>
    </row>
    <row r="54" spans="1:16" ht="24.95" customHeight="1" x14ac:dyDescent="0.2">
      <c r="A54" s="25" t="s">
        <v>34</v>
      </c>
      <c r="B54" s="104">
        <v>96995</v>
      </c>
      <c r="C54" s="173" t="s">
        <v>82</v>
      </c>
      <c r="D54" s="173"/>
      <c r="E54" s="173"/>
      <c r="F54" s="173"/>
      <c r="G54" s="173"/>
      <c r="H54" s="173"/>
      <c r="I54" s="173"/>
      <c r="J54" s="173"/>
      <c r="K54" s="7" t="s">
        <v>24</v>
      </c>
      <c r="L54" s="41">
        <v>21.972000000000001</v>
      </c>
      <c r="M54" s="38">
        <v>48.93</v>
      </c>
      <c r="N54" s="4">
        <f t="shared" si="3"/>
        <v>63.15</v>
      </c>
      <c r="O54" s="40">
        <f t="shared" si="4"/>
        <v>1387.53</v>
      </c>
      <c r="P54" s="68">
        <f t="shared" ref="P54:P64" si="14">O54/$O$52</f>
        <v>3.1700508750750513E-2</v>
      </c>
    </row>
    <row r="55" spans="1:16" ht="24.95" customHeight="1" x14ac:dyDescent="0.2">
      <c r="A55" s="25" t="s">
        <v>36</v>
      </c>
      <c r="B55" s="104" t="s">
        <v>324</v>
      </c>
      <c r="C55" s="217" t="s">
        <v>279</v>
      </c>
      <c r="D55" s="218"/>
      <c r="E55" s="218"/>
      <c r="F55" s="218"/>
      <c r="G55" s="218"/>
      <c r="H55" s="218"/>
      <c r="I55" s="218"/>
      <c r="J55" s="219"/>
      <c r="K55" s="7" t="s">
        <v>12</v>
      </c>
      <c r="L55" s="46">
        <v>219.72</v>
      </c>
      <c r="M55" s="38">
        <v>6.11</v>
      </c>
      <c r="N55" s="4">
        <f t="shared" si="3"/>
        <v>7.88</v>
      </c>
      <c r="O55" s="40">
        <f t="shared" si="4"/>
        <v>1731.39</v>
      </c>
      <c r="P55" s="68">
        <f t="shared" si="14"/>
        <v>3.9556581728655907E-2</v>
      </c>
    </row>
    <row r="56" spans="1:16" ht="34.5" customHeight="1" x14ac:dyDescent="0.2">
      <c r="A56" s="25" t="s">
        <v>132</v>
      </c>
      <c r="B56" s="102">
        <v>101747</v>
      </c>
      <c r="C56" s="169" t="s">
        <v>136</v>
      </c>
      <c r="D56" s="169"/>
      <c r="E56" s="169"/>
      <c r="F56" s="169"/>
      <c r="G56" s="169"/>
      <c r="H56" s="169"/>
      <c r="I56" s="169"/>
      <c r="J56" s="169"/>
      <c r="K56" s="10" t="s">
        <v>12</v>
      </c>
      <c r="L56" s="46">
        <v>136.46</v>
      </c>
      <c r="M56" s="38">
        <v>68.98</v>
      </c>
      <c r="N56" s="4">
        <f t="shared" si="3"/>
        <v>89.03</v>
      </c>
      <c r="O56" s="40">
        <f t="shared" si="4"/>
        <v>12149.03</v>
      </c>
      <c r="P56" s="68">
        <f t="shared" si="14"/>
        <v>0.27756548098284756</v>
      </c>
    </row>
    <row r="57" spans="1:16" ht="42.75" customHeight="1" x14ac:dyDescent="0.2">
      <c r="A57" s="25" t="s">
        <v>133</v>
      </c>
      <c r="B57" s="111">
        <v>94991</v>
      </c>
      <c r="C57" s="169" t="s">
        <v>137</v>
      </c>
      <c r="D57" s="169" t="s">
        <v>135</v>
      </c>
      <c r="E57" s="169" t="s">
        <v>135</v>
      </c>
      <c r="F57" s="169" t="s">
        <v>135</v>
      </c>
      <c r="G57" s="169" t="s">
        <v>135</v>
      </c>
      <c r="H57" s="169" t="s">
        <v>135</v>
      </c>
      <c r="I57" s="169" t="s">
        <v>135</v>
      </c>
      <c r="J57" s="169" t="s">
        <v>135</v>
      </c>
      <c r="K57" s="10" t="s">
        <v>281</v>
      </c>
      <c r="L57" s="46">
        <v>4.077</v>
      </c>
      <c r="M57" s="38">
        <v>621.94000000000005</v>
      </c>
      <c r="N57" s="4">
        <f t="shared" si="3"/>
        <v>802.73</v>
      </c>
      <c r="O57" s="40">
        <f t="shared" si="4"/>
        <v>3272.73</v>
      </c>
      <c r="P57" s="68">
        <f t="shared" si="14"/>
        <v>7.4771144410458665E-2</v>
      </c>
    </row>
    <row r="58" spans="1:16" ht="42.75" customHeight="1" x14ac:dyDescent="0.2">
      <c r="A58" s="25" t="s">
        <v>134</v>
      </c>
      <c r="B58" s="115">
        <v>87630</v>
      </c>
      <c r="C58" s="169" t="s">
        <v>144</v>
      </c>
      <c r="D58" s="169" t="s">
        <v>144</v>
      </c>
      <c r="E58" s="169" t="s">
        <v>144</v>
      </c>
      <c r="F58" s="169" t="s">
        <v>144</v>
      </c>
      <c r="G58" s="169" t="s">
        <v>144</v>
      </c>
      <c r="H58" s="169" t="s">
        <v>144</v>
      </c>
      <c r="I58" s="169" t="s">
        <v>144</v>
      </c>
      <c r="J58" s="169" t="s">
        <v>144</v>
      </c>
      <c r="K58" s="10" t="s">
        <v>87</v>
      </c>
      <c r="L58" s="46">
        <v>159.75</v>
      </c>
      <c r="M58" s="38">
        <v>35.06</v>
      </c>
      <c r="N58" s="4">
        <f t="shared" si="3"/>
        <v>45.25</v>
      </c>
      <c r="O58" s="40">
        <f t="shared" si="4"/>
        <v>7228.68</v>
      </c>
      <c r="P58" s="68">
        <f t="shared" si="14"/>
        <v>0.16515162453883894</v>
      </c>
    </row>
    <row r="59" spans="1:16" ht="42.75" customHeight="1" x14ac:dyDescent="0.2">
      <c r="A59" s="25" t="s">
        <v>138</v>
      </c>
      <c r="B59" s="115">
        <v>87251</v>
      </c>
      <c r="C59" s="169" t="s">
        <v>302</v>
      </c>
      <c r="D59" s="169" t="s">
        <v>302</v>
      </c>
      <c r="E59" s="169" t="s">
        <v>302</v>
      </c>
      <c r="F59" s="169" t="s">
        <v>302</v>
      </c>
      <c r="G59" s="169" t="s">
        <v>302</v>
      </c>
      <c r="H59" s="169" t="s">
        <v>302</v>
      </c>
      <c r="I59" s="169" t="s">
        <v>302</v>
      </c>
      <c r="J59" s="169" t="s">
        <v>302</v>
      </c>
      <c r="K59" s="10" t="s">
        <v>87</v>
      </c>
      <c r="L59" s="46">
        <v>81.569999999999993</v>
      </c>
      <c r="M59" s="38">
        <v>36.340000000000003</v>
      </c>
      <c r="N59" s="4">
        <f t="shared" si="3"/>
        <v>46.9</v>
      </c>
      <c r="O59" s="40">
        <f t="shared" si="4"/>
        <v>3825.63</v>
      </c>
      <c r="P59" s="68">
        <f t="shared" si="14"/>
        <v>8.7403095639109557E-2</v>
      </c>
    </row>
    <row r="60" spans="1:16" ht="42.75" customHeight="1" x14ac:dyDescent="0.2">
      <c r="A60" s="25" t="s">
        <v>139</v>
      </c>
      <c r="B60" s="115">
        <v>98689</v>
      </c>
      <c r="C60" s="190" t="s">
        <v>145</v>
      </c>
      <c r="D60" s="190" t="s">
        <v>145</v>
      </c>
      <c r="E60" s="190" t="s">
        <v>145</v>
      </c>
      <c r="F60" s="190" t="s">
        <v>145</v>
      </c>
      <c r="G60" s="190" t="s">
        <v>145</v>
      </c>
      <c r="H60" s="190" t="s">
        <v>145</v>
      </c>
      <c r="I60" s="190" t="s">
        <v>145</v>
      </c>
      <c r="J60" s="190" t="s">
        <v>145</v>
      </c>
      <c r="K60" s="26" t="s">
        <v>26</v>
      </c>
      <c r="L60" s="46">
        <v>3</v>
      </c>
      <c r="M60" s="38">
        <v>95.27</v>
      </c>
      <c r="N60" s="4">
        <f t="shared" si="3"/>
        <v>122.96</v>
      </c>
      <c r="O60" s="40">
        <f t="shared" si="4"/>
        <v>368.88</v>
      </c>
      <c r="P60" s="68">
        <f t="shared" si="14"/>
        <v>8.4276979005692473E-3</v>
      </c>
    </row>
    <row r="61" spans="1:16" ht="42.75" customHeight="1" x14ac:dyDescent="0.2">
      <c r="A61" s="25" t="s">
        <v>140</v>
      </c>
      <c r="B61" s="115">
        <v>96622</v>
      </c>
      <c r="C61" s="190" t="s">
        <v>83</v>
      </c>
      <c r="D61" s="190"/>
      <c r="E61" s="190"/>
      <c r="F61" s="190"/>
      <c r="G61" s="190"/>
      <c r="H61" s="190"/>
      <c r="I61" s="190"/>
      <c r="J61" s="190"/>
      <c r="K61" s="26" t="s">
        <v>24</v>
      </c>
      <c r="L61" s="46">
        <v>5.7320000000000002</v>
      </c>
      <c r="M61" s="38">
        <v>132.12</v>
      </c>
      <c r="N61" s="4">
        <f t="shared" si="3"/>
        <v>170.52</v>
      </c>
      <c r="O61" s="40">
        <f t="shared" si="4"/>
        <v>977.42</v>
      </c>
      <c r="P61" s="68">
        <f t="shared" si="14"/>
        <v>2.2330840603921043E-2</v>
      </c>
    </row>
    <row r="62" spans="1:16" ht="65.25" customHeight="1" x14ac:dyDescent="0.2">
      <c r="A62" s="25" t="s">
        <v>141</v>
      </c>
      <c r="B62" s="115">
        <v>94273</v>
      </c>
      <c r="C62" s="190" t="s">
        <v>280</v>
      </c>
      <c r="D62" s="190" t="s">
        <v>280</v>
      </c>
      <c r="E62" s="190" t="s">
        <v>280</v>
      </c>
      <c r="F62" s="190" t="s">
        <v>280</v>
      </c>
      <c r="G62" s="190" t="s">
        <v>280</v>
      </c>
      <c r="H62" s="190" t="s">
        <v>280</v>
      </c>
      <c r="I62" s="190" t="s">
        <v>280</v>
      </c>
      <c r="J62" s="190" t="s">
        <v>280</v>
      </c>
      <c r="K62" s="26" t="s">
        <v>26</v>
      </c>
      <c r="L62" s="46">
        <v>34</v>
      </c>
      <c r="M62" s="38">
        <v>45.61</v>
      </c>
      <c r="N62" s="4">
        <f t="shared" si="3"/>
        <v>58.86</v>
      </c>
      <c r="O62" s="40">
        <f t="shared" si="4"/>
        <v>2001.24</v>
      </c>
      <c r="P62" s="68">
        <f t="shared" si="14"/>
        <v>4.5721768994077212E-2</v>
      </c>
    </row>
    <row r="63" spans="1:16" ht="48" customHeight="1" x14ac:dyDescent="0.2">
      <c r="A63" s="25" t="s">
        <v>142</v>
      </c>
      <c r="B63" s="115">
        <v>92396</v>
      </c>
      <c r="C63" s="190" t="s">
        <v>146</v>
      </c>
      <c r="D63" s="190" t="s">
        <v>146</v>
      </c>
      <c r="E63" s="190" t="s">
        <v>146</v>
      </c>
      <c r="F63" s="190" t="s">
        <v>146</v>
      </c>
      <c r="G63" s="190" t="s">
        <v>146</v>
      </c>
      <c r="H63" s="190" t="s">
        <v>146</v>
      </c>
      <c r="I63" s="190" t="s">
        <v>146</v>
      </c>
      <c r="J63" s="190" t="s">
        <v>146</v>
      </c>
      <c r="K63" s="26" t="s">
        <v>87</v>
      </c>
      <c r="L63" s="46">
        <v>102.8</v>
      </c>
      <c r="M63" s="38">
        <v>61.86</v>
      </c>
      <c r="N63" s="4">
        <f t="shared" si="3"/>
        <v>79.84</v>
      </c>
      <c r="O63" s="40">
        <f t="shared" si="4"/>
        <v>8207.5499999999993</v>
      </c>
      <c r="P63" s="68">
        <f t="shared" si="14"/>
        <v>0.1875155928860798</v>
      </c>
    </row>
    <row r="64" spans="1:16" ht="51.75" customHeight="1" x14ac:dyDescent="0.2">
      <c r="A64" s="25" t="s">
        <v>143</v>
      </c>
      <c r="B64" s="115">
        <v>29874</v>
      </c>
      <c r="C64" s="169" t="s">
        <v>148</v>
      </c>
      <c r="D64" s="169" t="s">
        <v>147</v>
      </c>
      <c r="E64" s="169" t="s">
        <v>147</v>
      </c>
      <c r="F64" s="169" t="s">
        <v>147</v>
      </c>
      <c r="G64" s="169" t="s">
        <v>147</v>
      </c>
      <c r="H64" s="169" t="s">
        <v>147</v>
      </c>
      <c r="I64" s="169" t="s">
        <v>147</v>
      </c>
      <c r="J64" s="169" t="s">
        <v>147</v>
      </c>
      <c r="K64" s="26" t="s">
        <v>87</v>
      </c>
      <c r="L64" s="46">
        <v>9.75</v>
      </c>
      <c r="M64" s="38">
        <v>59.33</v>
      </c>
      <c r="N64" s="4">
        <f t="shared" si="3"/>
        <v>76.569999999999993</v>
      </c>
      <c r="O64" s="40">
        <f t="shared" si="4"/>
        <v>746.55</v>
      </c>
      <c r="P64" s="68">
        <f t="shared" si="14"/>
        <v>1.7056218465815363E-2</v>
      </c>
    </row>
    <row r="65" spans="1:16" ht="12.75" customHeight="1" x14ac:dyDescent="0.2">
      <c r="A65" s="16">
        <v>7</v>
      </c>
      <c r="B65" s="106"/>
      <c r="C65" s="166" t="s">
        <v>46</v>
      </c>
      <c r="D65" s="167"/>
      <c r="E65" s="167"/>
      <c r="F65" s="167"/>
      <c r="G65" s="167"/>
      <c r="H65" s="167"/>
      <c r="I65" s="167"/>
      <c r="J65" s="167"/>
      <c r="K65" s="167"/>
      <c r="L65" s="168"/>
      <c r="M65" s="49"/>
      <c r="N65" s="15"/>
      <c r="O65" s="52">
        <f>SUM(O66:O73)</f>
        <v>41173.11</v>
      </c>
      <c r="P65" s="70">
        <f>O65/O147</f>
        <v>6.6005004587297897E-2</v>
      </c>
    </row>
    <row r="66" spans="1:16" ht="24.95" customHeight="1" x14ac:dyDescent="0.2">
      <c r="A66" s="8" t="s">
        <v>38</v>
      </c>
      <c r="B66" s="102">
        <v>87911</v>
      </c>
      <c r="C66" s="169" t="s">
        <v>48</v>
      </c>
      <c r="D66" s="169"/>
      <c r="E66" s="169"/>
      <c r="F66" s="169"/>
      <c r="G66" s="169"/>
      <c r="H66" s="169"/>
      <c r="I66" s="169"/>
      <c r="J66" s="169"/>
      <c r="K66" s="10" t="s">
        <v>12</v>
      </c>
      <c r="L66" s="46">
        <v>454.09</v>
      </c>
      <c r="M66" s="38">
        <v>15.79</v>
      </c>
      <c r="N66" s="4">
        <f t="shared" si="3"/>
        <v>20.38</v>
      </c>
      <c r="O66" s="40">
        <f t="shared" si="4"/>
        <v>9254.35</v>
      </c>
      <c r="P66" s="68">
        <f>O66/$O$65</f>
        <v>0.22476684418544046</v>
      </c>
    </row>
    <row r="67" spans="1:16" ht="75.75" customHeight="1" x14ac:dyDescent="0.2">
      <c r="A67" s="8" t="s">
        <v>152</v>
      </c>
      <c r="B67" s="102">
        <v>87554</v>
      </c>
      <c r="C67" s="169" t="s">
        <v>150</v>
      </c>
      <c r="D67" s="169" t="s">
        <v>149</v>
      </c>
      <c r="E67" s="169" t="s">
        <v>149</v>
      </c>
      <c r="F67" s="169" t="s">
        <v>149</v>
      </c>
      <c r="G67" s="169" t="s">
        <v>149</v>
      </c>
      <c r="H67" s="169" t="s">
        <v>149</v>
      </c>
      <c r="I67" s="169" t="s">
        <v>149</v>
      </c>
      <c r="J67" s="169" t="s">
        <v>149</v>
      </c>
      <c r="K67" s="10" t="s">
        <v>12</v>
      </c>
      <c r="L67" s="46">
        <v>51.29</v>
      </c>
      <c r="M67" s="38">
        <v>18.98</v>
      </c>
      <c r="N67" s="4">
        <f t="shared" si="3"/>
        <v>24.49</v>
      </c>
      <c r="O67" s="40">
        <f t="shared" si="4"/>
        <v>1256.0899999999999</v>
      </c>
      <c r="P67" s="68">
        <f t="shared" ref="P67:P73" si="15">O67/$O$65</f>
        <v>3.0507532707633695E-2</v>
      </c>
    </row>
    <row r="68" spans="1:16" ht="54" customHeight="1" x14ac:dyDescent="0.2">
      <c r="A68" s="8" t="s">
        <v>153</v>
      </c>
      <c r="B68" s="115">
        <v>87547</v>
      </c>
      <c r="C68" s="169" t="s">
        <v>157</v>
      </c>
      <c r="D68" s="169" t="s">
        <v>151</v>
      </c>
      <c r="E68" s="169" t="s">
        <v>151</v>
      </c>
      <c r="F68" s="169" t="s">
        <v>151</v>
      </c>
      <c r="G68" s="169" t="s">
        <v>151</v>
      </c>
      <c r="H68" s="169" t="s">
        <v>151</v>
      </c>
      <c r="I68" s="169" t="s">
        <v>151</v>
      </c>
      <c r="J68" s="169" t="s">
        <v>151</v>
      </c>
      <c r="K68" s="10" t="s">
        <v>12</v>
      </c>
      <c r="L68" s="46">
        <v>402.79999999999995</v>
      </c>
      <c r="M68" s="38">
        <v>19.79</v>
      </c>
      <c r="N68" s="4">
        <f t="shared" si="3"/>
        <v>25.54</v>
      </c>
      <c r="O68" s="40">
        <f t="shared" si="4"/>
        <v>10287.51</v>
      </c>
      <c r="P68" s="68">
        <f t="shared" si="15"/>
        <v>0.24985992071038599</v>
      </c>
    </row>
    <row r="69" spans="1:16" ht="54" customHeight="1" x14ac:dyDescent="0.2">
      <c r="A69" s="8" t="s">
        <v>154</v>
      </c>
      <c r="B69" s="115">
        <v>89045</v>
      </c>
      <c r="C69" s="169" t="s">
        <v>159</v>
      </c>
      <c r="D69" s="169" t="s">
        <v>158</v>
      </c>
      <c r="E69" s="169" t="s">
        <v>158</v>
      </c>
      <c r="F69" s="169" t="s">
        <v>158</v>
      </c>
      <c r="G69" s="169" t="s">
        <v>158</v>
      </c>
      <c r="H69" s="169" t="s">
        <v>158</v>
      </c>
      <c r="I69" s="169" t="s">
        <v>158</v>
      </c>
      <c r="J69" s="169" t="s">
        <v>158</v>
      </c>
      <c r="K69" s="10" t="s">
        <v>12</v>
      </c>
      <c r="L69" s="46">
        <v>51.29</v>
      </c>
      <c r="M69" s="38">
        <v>65.45</v>
      </c>
      <c r="N69" s="4">
        <f t="shared" si="3"/>
        <v>84.47</v>
      </c>
      <c r="O69" s="40">
        <f t="shared" si="4"/>
        <v>4332.46</v>
      </c>
      <c r="P69" s="68">
        <f t="shared" si="15"/>
        <v>0.10522547361615385</v>
      </c>
    </row>
    <row r="70" spans="1:16" ht="24.95" customHeight="1" x14ac:dyDescent="0.2">
      <c r="A70" s="8" t="s">
        <v>155</v>
      </c>
      <c r="B70" s="102">
        <v>88497</v>
      </c>
      <c r="C70" s="169" t="s">
        <v>50</v>
      </c>
      <c r="D70" s="169"/>
      <c r="E70" s="169"/>
      <c r="F70" s="169"/>
      <c r="G70" s="169"/>
      <c r="H70" s="169"/>
      <c r="I70" s="169"/>
      <c r="J70" s="169"/>
      <c r="K70" s="10" t="s">
        <v>12</v>
      </c>
      <c r="L70" s="46">
        <v>402.8</v>
      </c>
      <c r="M70" s="38">
        <v>14.14</v>
      </c>
      <c r="N70" s="4">
        <f t="shared" si="3"/>
        <v>18.25</v>
      </c>
      <c r="O70" s="40">
        <f t="shared" si="4"/>
        <v>7351.1</v>
      </c>
      <c r="P70" s="68">
        <f t="shared" si="15"/>
        <v>0.1785412858052258</v>
      </c>
    </row>
    <row r="71" spans="1:16" ht="44.25" customHeight="1" x14ac:dyDescent="0.2">
      <c r="A71" s="8" t="s">
        <v>156</v>
      </c>
      <c r="B71" s="102">
        <v>88411</v>
      </c>
      <c r="C71" s="169" t="s">
        <v>160</v>
      </c>
      <c r="D71" s="169" t="s">
        <v>160</v>
      </c>
      <c r="E71" s="169" t="s">
        <v>160</v>
      </c>
      <c r="F71" s="169" t="s">
        <v>160</v>
      </c>
      <c r="G71" s="169" t="s">
        <v>160</v>
      </c>
      <c r="H71" s="169" t="s">
        <v>160</v>
      </c>
      <c r="I71" s="169" t="s">
        <v>160</v>
      </c>
      <c r="J71" s="169" t="s">
        <v>160</v>
      </c>
      <c r="K71" s="10" t="s">
        <v>12</v>
      </c>
      <c r="L71" s="46">
        <v>402.8</v>
      </c>
      <c r="M71" s="38">
        <v>2.23</v>
      </c>
      <c r="N71" s="4">
        <f t="shared" si="3"/>
        <v>2.87</v>
      </c>
      <c r="O71" s="40">
        <f t="shared" si="4"/>
        <v>1156.03</v>
      </c>
      <c r="P71" s="68">
        <f t="shared" si="15"/>
        <v>2.8077305794971523E-2</v>
      </c>
    </row>
    <row r="72" spans="1:16" ht="24.95" customHeight="1" x14ac:dyDescent="0.2">
      <c r="A72" s="8" t="s">
        <v>161</v>
      </c>
      <c r="B72" s="102">
        <v>88489</v>
      </c>
      <c r="C72" s="169" t="s">
        <v>53</v>
      </c>
      <c r="D72" s="169"/>
      <c r="E72" s="169"/>
      <c r="F72" s="169"/>
      <c r="G72" s="169"/>
      <c r="H72" s="169"/>
      <c r="I72" s="169"/>
      <c r="J72" s="169"/>
      <c r="K72" s="10" t="s">
        <v>12</v>
      </c>
      <c r="L72" s="46">
        <v>402.8</v>
      </c>
      <c r="M72" s="38">
        <v>13.69</v>
      </c>
      <c r="N72" s="4">
        <f t="shared" si="3"/>
        <v>17.66</v>
      </c>
      <c r="O72" s="40">
        <f t="shared" si="4"/>
        <v>7113.44</v>
      </c>
      <c r="P72" s="68">
        <f t="shared" si="15"/>
        <v>0.17276907185296422</v>
      </c>
    </row>
    <row r="73" spans="1:16" ht="24.95" customHeight="1" x14ac:dyDescent="0.2">
      <c r="A73" s="8" t="s">
        <v>282</v>
      </c>
      <c r="B73" s="115">
        <v>99235</v>
      </c>
      <c r="C73" s="169" t="s">
        <v>283</v>
      </c>
      <c r="D73" s="169"/>
      <c r="E73" s="169"/>
      <c r="F73" s="169"/>
      <c r="G73" s="169"/>
      <c r="H73" s="169"/>
      <c r="I73" s="169"/>
      <c r="J73" s="169"/>
      <c r="K73" s="10" t="s">
        <v>24</v>
      </c>
      <c r="L73" s="46">
        <v>0.63</v>
      </c>
      <c r="M73" s="38">
        <v>519.14</v>
      </c>
      <c r="N73" s="4">
        <f t="shared" si="3"/>
        <v>670.05</v>
      </c>
      <c r="O73" s="40">
        <f t="shared" si="4"/>
        <v>422.13</v>
      </c>
      <c r="P73" s="68">
        <f t="shared" si="15"/>
        <v>1.0252565327224492E-2</v>
      </c>
    </row>
    <row r="74" spans="1:16" ht="12.75" customHeight="1" x14ac:dyDescent="0.2">
      <c r="A74" s="16">
        <v>8</v>
      </c>
      <c r="B74" s="106"/>
      <c r="C74" s="166" t="s">
        <v>54</v>
      </c>
      <c r="D74" s="167"/>
      <c r="E74" s="167"/>
      <c r="F74" s="167"/>
      <c r="G74" s="167"/>
      <c r="H74" s="167"/>
      <c r="I74" s="167"/>
      <c r="J74" s="167"/>
      <c r="K74" s="167"/>
      <c r="L74" s="168"/>
      <c r="M74" s="49"/>
      <c r="N74" s="15"/>
      <c r="O74" s="52">
        <f>SUM(O75:O81)</f>
        <v>47224.740000000005</v>
      </c>
      <c r="P74" s="70">
        <f>O74/O147</f>
        <v>7.5706430248624668E-2</v>
      </c>
    </row>
    <row r="75" spans="1:16" ht="24.95" customHeight="1" x14ac:dyDescent="0.2">
      <c r="A75" s="8" t="s">
        <v>40</v>
      </c>
      <c r="B75" s="115">
        <v>87911</v>
      </c>
      <c r="C75" s="169" t="s">
        <v>48</v>
      </c>
      <c r="D75" s="169"/>
      <c r="E75" s="169"/>
      <c r="F75" s="169"/>
      <c r="G75" s="169"/>
      <c r="H75" s="169"/>
      <c r="I75" s="169"/>
      <c r="J75" s="169"/>
      <c r="K75" s="10" t="s">
        <v>12</v>
      </c>
      <c r="L75" s="46">
        <v>450.9</v>
      </c>
      <c r="M75" s="38">
        <v>15.79</v>
      </c>
      <c r="N75" s="4">
        <f t="shared" si="3"/>
        <v>20.38</v>
      </c>
      <c r="O75" s="40">
        <f t="shared" si="4"/>
        <v>9189.34</v>
      </c>
      <c r="P75" s="66">
        <f>O75/$O$74</f>
        <v>0.19458741329227008</v>
      </c>
    </row>
    <row r="76" spans="1:16" ht="59.25" customHeight="1" x14ac:dyDescent="0.2">
      <c r="A76" s="8" t="s">
        <v>41</v>
      </c>
      <c r="B76" s="115">
        <v>87554</v>
      </c>
      <c r="C76" s="169" t="s">
        <v>150</v>
      </c>
      <c r="D76" s="169" t="s">
        <v>149</v>
      </c>
      <c r="E76" s="169" t="s">
        <v>149</v>
      </c>
      <c r="F76" s="169" t="s">
        <v>149</v>
      </c>
      <c r="G76" s="169" t="s">
        <v>149</v>
      </c>
      <c r="H76" s="169" t="s">
        <v>149</v>
      </c>
      <c r="I76" s="169" t="s">
        <v>149</v>
      </c>
      <c r="J76" s="169" t="s">
        <v>149</v>
      </c>
      <c r="K76" s="10" t="s">
        <v>12</v>
      </c>
      <c r="L76" s="46">
        <v>93.88</v>
      </c>
      <c r="M76" s="38">
        <v>18.98</v>
      </c>
      <c r="N76" s="4">
        <f t="shared" si="3"/>
        <v>24.49</v>
      </c>
      <c r="O76" s="40">
        <f t="shared" si="4"/>
        <v>2299.12</v>
      </c>
      <c r="P76" s="66">
        <f t="shared" ref="P76:P80" si="16">O76/$O$74</f>
        <v>4.8684651307767911E-2</v>
      </c>
    </row>
    <row r="77" spans="1:16" ht="77.25" customHeight="1" x14ac:dyDescent="0.2">
      <c r="A77" s="8" t="s">
        <v>42</v>
      </c>
      <c r="B77" s="115">
        <v>87547</v>
      </c>
      <c r="C77" s="169" t="s">
        <v>157</v>
      </c>
      <c r="D77" s="169" t="s">
        <v>151</v>
      </c>
      <c r="E77" s="169" t="s">
        <v>151</v>
      </c>
      <c r="F77" s="169" t="s">
        <v>151</v>
      </c>
      <c r="G77" s="169" t="s">
        <v>151</v>
      </c>
      <c r="H77" s="169" t="s">
        <v>151</v>
      </c>
      <c r="I77" s="169" t="s">
        <v>151</v>
      </c>
      <c r="J77" s="169" t="s">
        <v>151</v>
      </c>
      <c r="K77" s="10" t="s">
        <v>12</v>
      </c>
      <c r="L77" s="46">
        <v>357.02</v>
      </c>
      <c r="M77" s="38">
        <v>19.79</v>
      </c>
      <c r="N77" s="4">
        <f t="shared" si="3"/>
        <v>25.54</v>
      </c>
      <c r="O77" s="40">
        <f t="shared" si="4"/>
        <v>9118.2900000000009</v>
      </c>
      <c r="P77" s="66">
        <f t="shared" si="16"/>
        <v>0.19308290527380351</v>
      </c>
    </row>
    <row r="78" spans="1:16" ht="31.5" customHeight="1" x14ac:dyDescent="0.2">
      <c r="A78" s="8" t="s">
        <v>43</v>
      </c>
      <c r="B78" s="115">
        <v>88497</v>
      </c>
      <c r="C78" s="169" t="s">
        <v>162</v>
      </c>
      <c r="D78" s="169"/>
      <c r="E78" s="169"/>
      <c r="F78" s="169"/>
      <c r="G78" s="169"/>
      <c r="H78" s="169"/>
      <c r="I78" s="169"/>
      <c r="J78" s="169"/>
      <c r="K78" s="10" t="s">
        <v>12</v>
      </c>
      <c r="L78" s="46">
        <v>494.8</v>
      </c>
      <c r="M78" s="38">
        <v>14.14</v>
      </c>
      <c r="N78" s="4">
        <f t="shared" si="3"/>
        <v>18.25</v>
      </c>
      <c r="O78" s="40">
        <f t="shared" si="4"/>
        <v>9030.1</v>
      </c>
      <c r="P78" s="66">
        <f t="shared" si="16"/>
        <v>0.19121545190084688</v>
      </c>
    </row>
    <row r="79" spans="1:16" ht="51.75" customHeight="1" x14ac:dyDescent="0.2">
      <c r="A79" s="1" t="s">
        <v>44</v>
      </c>
      <c r="B79" s="152">
        <v>88411</v>
      </c>
      <c r="C79" s="169" t="s">
        <v>320</v>
      </c>
      <c r="D79" s="169" t="s">
        <v>160</v>
      </c>
      <c r="E79" s="169" t="s">
        <v>160</v>
      </c>
      <c r="F79" s="169" t="s">
        <v>160</v>
      </c>
      <c r="G79" s="169" t="s">
        <v>160</v>
      </c>
      <c r="H79" s="169" t="s">
        <v>160</v>
      </c>
      <c r="I79" s="169" t="s">
        <v>160</v>
      </c>
      <c r="J79" s="169" t="s">
        <v>160</v>
      </c>
      <c r="K79" s="7" t="s">
        <v>12</v>
      </c>
      <c r="L79" s="46">
        <v>494.8</v>
      </c>
      <c r="M79" s="38">
        <v>2.23</v>
      </c>
      <c r="N79" s="4">
        <f t="shared" si="3"/>
        <v>2.87</v>
      </c>
      <c r="O79" s="40">
        <f t="shared" si="4"/>
        <v>1420.07</v>
      </c>
      <c r="P79" s="66">
        <f t="shared" si="16"/>
        <v>3.0070467301672805E-2</v>
      </c>
    </row>
    <row r="80" spans="1:16" ht="24.95" customHeight="1" x14ac:dyDescent="0.2">
      <c r="A80" s="1" t="s">
        <v>45</v>
      </c>
      <c r="B80" s="102">
        <v>88489</v>
      </c>
      <c r="C80" s="208" t="s">
        <v>163</v>
      </c>
      <c r="D80" s="208"/>
      <c r="E80" s="208"/>
      <c r="F80" s="208"/>
      <c r="G80" s="208"/>
      <c r="H80" s="208"/>
      <c r="I80" s="208"/>
      <c r="J80" s="208"/>
      <c r="K80" s="14" t="s">
        <v>12</v>
      </c>
      <c r="L80" s="46">
        <v>494.8</v>
      </c>
      <c r="M80" s="39">
        <v>13.69</v>
      </c>
      <c r="N80" s="4">
        <f t="shared" si="3"/>
        <v>17.66</v>
      </c>
      <c r="O80" s="40">
        <f t="shared" si="4"/>
        <v>8738.16</v>
      </c>
      <c r="P80" s="66">
        <f t="shared" si="16"/>
        <v>0.18503352268323761</v>
      </c>
    </row>
    <row r="81" spans="1:16" ht="59.25" customHeight="1" x14ac:dyDescent="0.2">
      <c r="A81" s="1" t="s">
        <v>301</v>
      </c>
      <c r="B81" s="149">
        <v>87273</v>
      </c>
      <c r="C81" s="169" t="s">
        <v>300</v>
      </c>
      <c r="D81" s="169" t="s">
        <v>300</v>
      </c>
      <c r="E81" s="169" t="s">
        <v>300</v>
      </c>
      <c r="F81" s="169" t="s">
        <v>300</v>
      </c>
      <c r="G81" s="169" t="s">
        <v>300</v>
      </c>
      <c r="H81" s="169" t="s">
        <v>300</v>
      </c>
      <c r="I81" s="169" t="s">
        <v>300</v>
      </c>
      <c r="J81" s="169" t="s">
        <v>300</v>
      </c>
      <c r="K81" s="10" t="s">
        <v>12</v>
      </c>
      <c r="L81" s="151">
        <v>93.88</v>
      </c>
      <c r="M81" s="55">
        <v>61.32</v>
      </c>
      <c r="N81" s="4">
        <f t="shared" ref="N81" si="17">TRUNC((M81*(1+($O$5/100))),2)</f>
        <v>79.14</v>
      </c>
      <c r="O81" s="40">
        <f t="shared" ref="O81" si="18">TRUNC((L81*N81),2)</f>
        <v>7429.66</v>
      </c>
      <c r="P81" s="66">
        <f t="shared" ref="P81" si="19">O81/$O$74</f>
        <v>0.1573255882404011</v>
      </c>
    </row>
    <row r="82" spans="1:16" ht="12.75" customHeight="1" x14ac:dyDescent="0.2">
      <c r="A82" s="16">
        <v>9</v>
      </c>
      <c r="B82" s="106"/>
      <c r="C82" s="205" t="s">
        <v>61</v>
      </c>
      <c r="D82" s="206"/>
      <c r="E82" s="206"/>
      <c r="F82" s="206"/>
      <c r="G82" s="206"/>
      <c r="H82" s="206"/>
      <c r="I82" s="206"/>
      <c r="J82" s="206"/>
      <c r="K82" s="206"/>
      <c r="L82" s="207"/>
      <c r="M82" s="54"/>
      <c r="N82" s="54"/>
      <c r="O82" s="52">
        <f>SUM(O83:O88)</f>
        <v>35047.520000000004</v>
      </c>
      <c r="P82" s="70">
        <f>O82/O147</f>
        <v>5.6185012945910932E-2</v>
      </c>
    </row>
    <row r="83" spans="1:16" s="78" customFormat="1" ht="75.75" customHeight="1" x14ac:dyDescent="0.2">
      <c r="A83" s="11" t="s">
        <v>47</v>
      </c>
      <c r="B83" s="128">
        <v>94573</v>
      </c>
      <c r="C83" s="190" t="s">
        <v>166</v>
      </c>
      <c r="D83" s="190" t="s">
        <v>166</v>
      </c>
      <c r="E83" s="190" t="s">
        <v>166</v>
      </c>
      <c r="F83" s="190" t="s">
        <v>166</v>
      </c>
      <c r="G83" s="190" t="s">
        <v>166</v>
      </c>
      <c r="H83" s="190" t="s">
        <v>166</v>
      </c>
      <c r="I83" s="190" t="s">
        <v>166</v>
      </c>
      <c r="J83" s="190" t="s">
        <v>166</v>
      </c>
      <c r="K83" s="26" t="s">
        <v>12</v>
      </c>
      <c r="L83" s="41">
        <v>8.6999999999999993</v>
      </c>
      <c r="M83" s="53">
        <v>419.13</v>
      </c>
      <c r="N83" s="4">
        <f t="shared" si="3"/>
        <v>540.97</v>
      </c>
      <c r="O83" s="40">
        <f t="shared" si="4"/>
        <v>4706.43</v>
      </c>
      <c r="P83" s="66">
        <f>O83/$O$82</f>
        <v>0.13428710505051428</v>
      </c>
    </row>
    <row r="84" spans="1:16" s="78" customFormat="1" ht="47.25" customHeight="1" x14ac:dyDescent="0.2">
      <c r="A84" s="11" t="s">
        <v>49</v>
      </c>
      <c r="B84" s="128">
        <v>94569</v>
      </c>
      <c r="C84" s="190" t="s">
        <v>165</v>
      </c>
      <c r="D84" s="190" t="s">
        <v>164</v>
      </c>
      <c r="E84" s="190" t="s">
        <v>164</v>
      </c>
      <c r="F84" s="190" t="s">
        <v>164</v>
      </c>
      <c r="G84" s="190" t="s">
        <v>164</v>
      </c>
      <c r="H84" s="190" t="s">
        <v>164</v>
      </c>
      <c r="I84" s="190" t="s">
        <v>164</v>
      </c>
      <c r="J84" s="190" t="s">
        <v>164</v>
      </c>
      <c r="K84" s="26" t="s">
        <v>12</v>
      </c>
      <c r="L84" s="41">
        <v>1.28</v>
      </c>
      <c r="M84" s="53">
        <v>690.04</v>
      </c>
      <c r="N84" s="4">
        <f t="shared" si="3"/>
        <v>890.63</v>
      </c>
      <c r="O84" s="40">
        <f t="shared" si="4"/>
        <v>1140</v>
      </c>
      <c r="P84" s="66">
        <f t="shared" ref="P84:P88" si="20">O84/$O$82</f>
        <v>3.2527265837925187E-2</v>
      </c>
    </row>
    <row r="85" spans="1:16" s="78" customFormat="1" ht="47.25" customHeight="1" x14ac:dyDescent="0.2">
      <c r="A85" s="11" t="s">
        <v>175</v>
      </c>
      <c r="B85" s="128">
        <v>100674</v>
      </c>
      <c r="C85" s="190" t="s">
        <v>167</v>
      </c>
      <c r="D85" s="190" t="s">
        <v>167</v>
      </c>
      <c r="E85" s="190" t="s">
        <v>167</v>
      </c>
      <c r="F85" s="190" t="s">
        <v>167</v>
      </c>
      <c r="G85" s="190" t="s">
        <v>167</v>
      </c>
      <c r="H85" s="190" t="s">
        <v>167</v>
      </c>
      <c r="I85" s="190" t="s">
        <v>167</v>
      </c>
      <c r="J85" s="190" t="s">
        <v>167</v>
      </c>
      <c r="K85" s="26" t="s">
        <v>12</v>
      </c>
      <c r="L85" s="41">
        <v>17.68</v>
      </c>
      <c r="M85" s="53">
        <v>752.1</v>
      </c>
      <c r="N85" s="4">
        <f t="shared" si="3"/>
        <v>970.73</v>
      </c>
      <c r="O85" s="40">
        <f t="shared" si="4"/>
        <v>17162.5</v>
      </c>
      <c r="P85" s="66">
        <f t="shared" si="20"/>
        <v>0.48969228065209741</v>
      </c>
    </row>
    <row r="86" spans="1:16" s="78" customFormat="1" ht="59.25" customHeight="1" x14ac:dyDescent="0.2">
      <c r="A86" s="11" t="s">
        <v>51</v>
      </c>
      <c r="B86" s="116">
        <v>43628</v>
      </c>
      <c r="C86" s="199" t="s">
        <v>168</v>
      </c>
      <c r="D86" s="200" t="s">
        <v>168</v>
      </c>
      <c r="E86" s="200" t="s">
        <v>168</v>
      </c>
      <c r="F86" s="200" t="s">
        <v>168</v>
      </c>
      <c r="G86" s="200" t="s">
        <v>168</v>
      </c>
      <c r="H86" s="200" t="s">
        <v>168</v>
      </c>
      <c r="I86" s="200" t="s">
        <v>168</v>
      </c>
      <c r="J86" s="201" t="s">
        <v>168</v>
      </c>
      <c r="K86" s="12" t="s">
        <v>21</v>
      </c>
      <c r="L86" s="46">
        <v>5</v>
      </c>
      <c r="M86" s="53">
        <v>694.44</v>
      </c>
      <c r="N86" s="4">
        <f t="shared" si="3"/>
        <v>896.31</v>
      </c>
      <c r="O86" s="40">
        <f t="shared" si="4"/>
        <v>4481.55</v>
      </c>
      <c r="P86" s="66">
        <f t="shared" si="20"/>
        <v>0.12787067387364354</v>
      </c>
    </row>
    <row r="87" spans="1:16" s="78" customFormat="1" ht="50.25" customHeight="1" x14ac:dyDescent="0.2">
      <c r="A87" s="11" t="s">
        <v>52</v>
      </c>
      <c r="B87" s="127">
        <v>100702</v>
      </c>
      <c r="C87" s="202" t="s">
        <v>171</v>
      </c>
      <c r="D87" s="203" t="s">
        <v>170</v>
      </c>
      <c r="E87" s="203" t="s">
        <v>170</v>
      </c>
      <c r="F87" s="203" t="s">
        <v>170</v>
      </c>
      <c r="G87" s="203" t="s">
        <v>170</v>
      </c>
      <c r="H87" s="203" t="s">
        <v>170</v>
      </c>
      <c r="I87" s="203" t="s">
        <v>170</v>
      </c>
      <c r="J87" s="204" t="s">
        <v>170</v>
      </c>
      <c r="K87" s="26" t="s">
        <v>12</v>
      </c>
      <c r="L87" s="45">
        <v>7</v>
      </c>
      <c r="M87" s="94">
        <v>640.19000000000005</v>
      </c>
      <c r="N87" s="4">
        <f t="shared" ref="N87:N146" si="21">TRUNC((M87*(1+($O$5/100))),2)</f>
        <v>826.29</v>
      </c>
      <c r="O87" s="40">
        <f t="shared" ref="O87:O146" si="22">TRUNC((L87*N87),2)</f>
        <v>5784.03</v>
      </c>
      <c r="P87" s="66">
        <f t="shared" si="20"/>
        <v>0.16503393107415301</v>
      </c>
    </row>
    <row r="88" spans="1:16" s="78" customFormat="1" ht="50.25" customHeight="1" x14ac:dyDescent="0.2">
      <c r="A88" s="11" t="s">
        <v>85</v>
      </c>
      <c r="B88" s="116" t="s">
        <v>172</v>
      </c>
      <c r="C88" s="156" t="s">
        <v>173</v>
      </c>
      <c r="D88" s="156" t="s">
        <v>169</v>
      </c>
      <c r="E88" s="156" t="s">
        <v>169</v>
      </c>
      <c r="F88" s="156" t="s">
        <v>169</v>
      </c>
      <c r="G88" s="156" t="s">
        <v>169</v>
      </c>
      <c r="H88" s="156" t="s">
        <v>169</v>
      </c>
      <c r="I88" s="156" t="s">
        <v>169</v>
      </c>
      <c r="J88" s="156" t="s">
        <v>169</v>
      </c>
      <c r="K88" s="129" t="s">
        <v>12</v>
      </c>
      <c r="L88" s="43">
        <v>2.16</v>
      </c>
      <c r="M88" s="95">
        <v>635.97</v>
      </c>
      <c r="N88" s="4">
        <f t="shared" si="21"/>
        <v>820.84</v>
      </c>
      <c r="O88" s="40">
        <f t="shared" si="22"/>
        <v>1773.01</v>
      </c>
      <c r="P88" s="66">
        <f t="shared" si="20"/>
        <v>5.0588743511666437E-2</v>
      </c>
    </row>
    <row r="89" spans="1:16" ht="14.25" customHeight="1" x14ac:dyDescent="0.2">
      <c r="A89" s="16">
        <v>10</v>
      </c>
      <c r="B89" s="106"/>
      <c r="C89" s="205" t="s">
        <v>84</v>
      </c>
      <c r="D89" s="206"/>
      <c r="E89" s="206"/>
      <c r="F89" s="206"/>
      <c r="G89" s="206"/>
      <c r="H89" s="206"/>
      <c r="I89" s="206"/>
      <c r="J89" s="206"/>
      <c r="K89" s="206"/>
      <c r="L89" s="207"/>
      <c r="M89" s="54"/>
      <c r="N89" s="54"/>
      <c r="O89" s="52">
        <f>SUM(O90:O117)</f>
        <v>30642.239999999998</v>
      </c>
      <c r="P89" s="70">
        <f>O89/O147</f>
        <v>4.9122866641968091E-2</v>
      </c>
    </row>
    <row r="90" spans="1:16" ht="49.5" customHeight="1" x14ac:dyDescent="0.2">
      <c r="A90" s="11" t="s">
        <v>55</v>
      </c>
      <c r="B90" s="115">
        <v>101530</v>
      </c>
      <c r="C90" s="169" t="s">
        <v>177</v>
      </c>
      <c r="D90" s="169" t="s">
        <v>176</v>
      </c>
      <c r="E90" s="169" t="s">
        <v>176</v>
      </c>
      <c r="F90" s="169" t="s">
        <v>176</v>
      </c>
      <c r="G90" s="169" t="s">
        <v>176</v>
      </c>
      <c r="H90" s="169" t="s">
        <v>176</v>
      </c>
      <c r="I90" s="169" t="s">
        <v>176</v>
      </c>
      <c r="J90" s="169" t="s">
        <v>176</v>
      </c>
      <c r="K90" s="27" t="s">
        <v>4</v>
      </c>
      <c r="L90" s="44">
        <v>1</v>
      </c>
      <c r="M90" s="88">
        <v>1443.53</v>
      </c>
      <c r="N90" s="4">
        <f t="shared" si="21"/>
        <v>1863.16</v>
      </c>
      <c r="O90" s="40">
        <f t="shared" si="22"/>
        <v>1863.16</v>
      </c>
      <c r="P90" s="130">
        <f>O90/$O$89</f>
        <v>6.0803648819407467E-2</v>
      </c>
    </row>
    <row r="91" spans="1:16" ht="49.5" customHeight="1" x14ac:dyDescent="0.2">
      <c r="A91" s="11" t="s">
        <v>56</v>
      </c>
      <c r="B91" s="115">
        <v>13393</v>
      </c>
      <c r="C91" s="169" t="s">
        <v>178</v>
      </c>
      <c r="D91" s="169" t="s">
        <v>178</v>
      </c>
      <c r="E91" s="169" t="s">
        <v>178</v>
      </c>
      <c r="F91" s="169" t="s">
        <v>178</v>
      </c>
      <c r="G91" s="169" t="s">
        <v>178</v>
      </c>
      <c r="H91" s="169" t="s">
        <v>178</v>
      </c>
      <c r="I91" s="169" t="s">
        <v>178</v>
      </c>
      <c r="J91" s="169" t="s">
        <v>178</v>
      </c>
      <c r="K91" s="9" t="s">
        <v>4</v>
      </c>
      <c r="L91" s="43">
        <v>1</v>
      </c>
      <c r="M91" s="55">
        <v>488.37</v>
      </c>
      <c r="N91" s="4">
        <f t="shared" si="21"/>
        <v>630.33000000000004</v>
      </c>
      <c r="O91" s="40">
        <f t="shared" si="22"/>
        <v>630.33000000000004</v>
      </c>
      <c r="P91" s="130">
        <f t="shared" ref="P91:P117" si="23">O91/$O$89</f>
        <v>2.0570624079701748E-2</v>
      </c>
    </row>
    <row r="92" spans="1:16" ht="36" customHeight="1" x14ac:dyDescent="0.2">
      <c r="A92" s="11" t="s">
        <v>57</v>
      </c>
      <c r="B92" s="115">
        <v>93673</v>
      </c>
      <c r="C92" s="169" t="s">
        <v>180</v>
      </c>
      <c r="D92" s="169" t="s">
        <v>179</v>
      </c>
      <c r="E92" s="169" t="s">
        <v>179</v>
      </c>
      <c r="F92" s="169" t="s">
        <v>179</v>
      </c>
      <c r="G92" s="169" t="s">
        <v>179</v>
      </c>
      <c r="H92" s="169" t="s">
        <v>179</v>
      </c>
      <c r="I92" s="169" t="s">
        <v>179</v>
      </c>
      <c r="J92" s="169" t="s">
        <v>179</v>
      </c>
      <c r="K92" s="9" t="s">
        <v>4</v>
      </c>
      <c r="L92" s="43">
        <v>1</v>
      </c>
      <c r="M92" s="55">
        <v>97.86</v>
      </c>
      <c r="N92" s="4">
        <f t="shared" si="21"/>
        <v>126.3</v>
      </c>
      <c r="O92" s="40">
        <f t="shared" si="22"/>
        <v>126.3</v>
      </c>
      <c r="P92" s="130">
        <f t="shared" si="23"/>
        <v>4.121761333375106E-3</v>
      </c>
    </row>
    <row r="93" spans="1:16" ht="36" customHeight="1" x14ac:dyDescent="0.2">
      <c r="A93" s="11" t="s">
        <v>58</v>
      </c>
      <c r="B93" s="115">
        <v>93664</v>
      </c>
      <c r="C93" s="169" t="s">
        <v>181</v>
      </c>
      <c r="D93" s="169" t="s">
        <v>179</v>
      </c>
      <c r="E93" s="169" t="s">
        <v>179</v>
      </c>
      <c r="F93" s="169" t="s">
        <v>179</v>
      </c>
      <c r="G93" s="169" t="s">
        <v>179</v>
      </c>
      <c r="H93" s="169" t="s">
        <v>179</v>
      </c>
      <c r="I93" s="169" t="s">
        <v>179</v>
      </c>
      <c r="J93" s="169" t="s">
        <v>179</v>
      </c>
      <c r="K93" s="9" t="s">
        <v>4</v>
      </c>
      <c r="L93" s="43">
        <v>10</v>
      </c>
      <c r="M93" s="55">
        <v>63.79</v>
      </c>
      <c r="N93" s="4">
        <f t="shared" si="21"/>
        <v>82.33</v>
      </c>
      <c r="O93" s="40">
        <f t="shared" si="22"/>
        <v>823.3</v>
      </c>
      <c r="P93" s="130">
        <f t="shared" si="23"/>
        <v>2.6868140188184675E-2</v>
      </c>
    </row>
    <row r="94" spans="1:16" ht="49.5" customHeight="1" x14ac:dyDescent="0.2">
      <c r="A94" s="11" t="s">
        <v>59</v>
      </c>
      <c r="B94" s="115">
        <v>100561</v>
      </c>
      <c r="C94" s="169" t="s">
        <v>182</v>
      </c>
      <c r="D94" s="169" t="s">
        <v>182</v>
      </c>
      <c r="E94" s="169" t="s">
        <v>182</v>
      </c>
      <c r="F94" s="169" t="s">
        <v>182</v>
      </c>
      <c r="G94" s="169" t="s">
        <v>182</v>
      </c>
      <c r="H94" s="169" t="s">
        <v>182</v>
      </c>
      <c r="I94" s="169" t="s">
        <v>182</v>
      </c>
      <c r="J94" s="169" t="s">
        <v>182</v>
      </c>
      <c r="K94" s="9" t="s">
        <v>4</v>
      </c>
      <c r="L94" s="43">
        <v>1</v>
      </c>
      <c r="M94" s="55">
        <v>242.4</v>
      </c>
      <c r="N94" s="4">
        <f t="shared" si="21"/>
        <v>312.86</v>
      </c>
      <c r="O94" s="40">
        <f t="shared" si="22"/>
        <v>312.86</v>
      </c>
      <c r="P94" s="130">
        <f t="shared" si="23"/>
        <v>1.021008907964953E-2</v>
      </c>
    </row>
    <row r="95" spans="1:16" ht="49.5" customHeight="1" x14ac:dyDescent="0.2">
      <c r="A95" s="11" t="s">
        <v>59</v>
      </c>
      <c r="B95" s="115">
        <v>98308</v>
      </c>
      <c r="C95" s="169" t="s">
        <v>183</v>
      </c>
      <c r="D95" s="169" t="s">
        <v>183</v>
      </c>
      <c r="E95" s="169" t="s">
        <v>183</v>
      </c>
      <c r="F95" s="169" t="s">
        <v>183</v>
      </c>
      <c r="G95" s="169" t="s">
        <v>183</v>
      </c>
      <c r="H95" s="169" t="s">
        <v>183</v>
      </c>
      <c r="I95" s="169" t="s">
        <v>183</v>
      </c>
      <c r="J95" s="169" t="s">
        <v>183</v>
      </c>
      <c r="K95" s="9" t="s">
        <v>4</v>
      </c>
      <c r="L95" s="43">
        <v>3</v>
      </c>
      <c r="M95" s="55">
        <v>30.49</v>
      </c>
      <c r="N95" s="4">
        <f t="shared" si="21"/>
        <v>39.35</v>
      </c>
      <c r="O95" s="40">
        <f t="shared" si="22"/>
        <v>118.05</v>
      </c>
      <c r="P95" s="130">
        <f t="shared" si="23"/>
        <v>3.852525141765093E-3</v>
      </c>
    </row>
    <row r="96" spans="1:16" ht="37.5" customHeight="1" x14ac:dyDescent="0.2">
      <c r="A96" s="11" t="s">
        <v>60</v>
      </c>
      <c r="B96" s="115">
        <v>2688</v>
      </c>
      <c r="C96" s="169" t="s">
        <v>186</v>
      </c>
      <c r="D96" s="169" t="s">
        <v>185</v>
      </c>
      <c r="E96" s="169" t="s">
        <v>185</v>
      </c>
      <c r="F96" s="169" t="s">
        <v>185</v>
      </c>
      <c r="G96" s="169" t="s">
        <v>185</v>
      </c>
      <c r="H96" s="169" t="s">
        <v>185</v>
      </c>
      <c r="I96" s="169" t="s">
        <v>185</v>
      </c>
      <c r="J96" s="169" t="s">
        <v>185</v>
      </c>
      <c r="K96" s="9" t="s">
        <v>26</v>
      </c>
      <c r="L96" s="43">
        <v>23</v>
      </c>
      <c r="M96" s="55">
        <v>2.4900000000000002</v>
      </c>
      <c r="N96" s="4">
        <f t="shared" si="21"/>
        <v>3.21</v>
      </c>
      <c r="O96" s="40">
        <f t="shared" si="22"/>
        <v>73.83</v>
      </c>
      <c r="P96" s="130">
        <f t="shared" si="23"/>
        <v>2.409419154735424E-3</v>
      </c>
    </row>
    <row r="97" spans="1:16" ht="37.5" customHeight="1" x14ac:dyDescent="0.2">
      <c r="A97" s="11" t="s">
        <v>184</v>
      </c>
      <c r="B97" s="115">
        <v>40402</v>
      </c>
      <c r="C97" s="169" t="s">
        <v>187</v>
      </c>
      <c r="D97" s="169" t="s">
        <v>185</v>
      </c>
      <c r="E97" s="169" t="s">
        <v>185</v>
      </c>
      <c r="F97" s="169" t="s">
        <v>185</v>
      </c>
      <c r="G97" s="169" t="s">
        <v>185</v>
      </c>
      <c r="H97" s="169" t="s">
        <v>185</v>
      </c>
      <c r="I97" s="169" t="s">
        <v>185</v>
      </c>
      <c r="J97" s="169" t="s">
        <v>185</v>
      </c>
      <c r="K97" s="9" t="s">
        <v>26</v>
      </c>
      <c r="L97" s="43">
        <v>22</v>
      </c>
      <c r="M97" s="55">
        <v>3.86</v>
      </c>
      <c r="N97" s="4">
        <f t="shared" si="21"/>
        <v>4.9800000000000004</v>
      </c>
      <c r="O97" s="40">
        <f t="shared" si="22"/>
        <v>109.56</v>
      </c>
      <c r="P97" s="130">
        <f t="shared" si="23"/>
        <v>3.575456624580971E-3</v>
      </c>
    </row>
    <row r="98" spans="1:16" ht="37.5" customHeight="1" x14ac:dyDescent="0.2">
      <c r="A98" s="11" t="s">
        <v>189</v>
      </c>
      <c r="B98" s="115">
        <v>43104</v>
      </c>
      <c r="C98" s="169" t="s">
        <v>188</v>
      </c>
      <c r="D98" s="169" t="s">
        <v>188</v>
      </c>
      <c r="E98" s="169" t="s">
        <v>188</v>
      </c>
      <c r="F98" s="169" t="s">
        <v>188</v>
      </c>
      <c r="G98" s="169" t="s">
        <v>188</v>
      </c>
      <c r="H98" s="169" t="s">
        <v>188</v>
      </c>
      <c r="I98" s="169" t="s">
        <v>188</v>
      </c>
      <c r="J98" s="169" t="s">
        <v>188</v>
      </c>
      <c r="K98" s="9" t="s">
        <v>21</v>
      </c>
      <c r="L98" s="43">
        <v>1</v>
      </c>
      <c r="M98" s="55">
        <v>675.28</v>
      </c>
      <c r="N98" s="4">
        <f t="shared" si="21"/>
        <v>871.58</v>
      </c>
      <c r="O98" s="40">
        <f t="shared" si="22"/>
        <v>871.58</v>
      </c>
      <c r="P98" s="130">
        <f t="shared" si="23"/>
        <v>2.8443743016176366E-2</v>
      </c>
    </row>
    <row r="99" spans="1:16" ht="12.75" x14ac:dyDescent="0.2">
      <c r="A99" s="11" t="s">
        <v>190</v>
      </c>
      <c r="B99" s="115">
        <v>34643</v>
      </c>
      <c r="C99" s="169" t="s">
        <v>192</v>
      </c>
      <c r="D99" s="169" t="s">
        <v>191</v>
      </c>
      <c r="E99" s="169" t="s">
        <v>191</v>
      </c>
      <c r="F99" s="169" t="s">
        <v>191</v>
      </c>
      <c r="G99" s="169" t="s">
        <v>191</v>
      </c>
      <c r="H99" s="169" t="s">
        <v>191</v>
      </c>
      <c r="I99" s="169" t="s">
        <v>191</v>
      </c>
      <c r="J99" s="169" t="s">
        <v>191</v>
      </c>
      <c r="K99" s="9" t="s">
        <v>21</v>
      </c>
      <c r="L99" s="43">
        <v>1</v>
      </c>
      <c r="M99" s="55">
        <v>35.97</v>
      </c>
      <c r="N99" s="4">
        <f t="shared" si="21"/>
        <v>46.42</v>
      </c>
      <c r="O99" s="40">
        <f t="shared" si="22"/>
        <v>46.42</v>
      </c>
      <c r="P99" s="130">
        <f t="shared" si="23"/>
        <v>1.5149023047923392E-3</v>
      </c>
    </row>
    <row r="100" spans="1:16" ht="37.5" customHeight="1" x14ac:dyDescent="0.2">
      <c r="A100" s="11" t="s">
        <v>193</v>
      </c>
      <c r="B100" s="115">
        <v>11991</v>
      </c>
      <c r="C100" s="169" t="s">
        <v>194</v>
      </c>
      <c r="D100" s="169" t="s">
        <v>194</v>
      </c>
      <c r="E100" s="169" t="s">
        <v>194</v>
      </c>
      <c r="F100" s="169" t="s">
        <v>194</v>
      </c>
      <c r="G100" s="169" t="s">
        <v>194</v>
      </c>
      <c r="H100" s="169" t="s">
        <v>194</v>
      </c>
      <c r="I100" s="169" t="s">
        <v>194</v>
      </c>
      <c r="J100" s="169" t="s">
        <v>194</v>
      </c>
      <c r="K100" s="9" t="s">
        <v>21</v>
      </c>
      <c r="L100" s="43">
        <v>1</v>
      </c>
      <c r="M100" s="55">
        <v>79.91</v>
      </c>
      <c r="N100" s="4">
        <f t="shared" si="21"/>
        <v>103.13</v>
      </c>
      <c r="O100" s="40">
        <f t="shared" si="22"/>
        <v>103.13</v>
      </c>
      <c r="P100" s="130">
        <f t="shared" si="23"/>
        <v>3.3656155685746212E-3</v>
      </c>
    </row>
    <row r="101" spans="1:16" ht="51" customHeight="1" x14ac:dyDescent="0.2">
      <c r="A101" s="11" t="s">
        <v>196</v>
      </c>
      <c r="B101" s="115">
        <v>1020</v>
      </c>
      <c r="C101" s="157" t="s">
        <v>195</v>
      </c>
      <c r="D101" s="158"/>
      <c r="E101" s="158"/>
      <c r="F101" s="158"/>
      <c r="G101" s="158"/>
      <c r="H101" s="158"/>
      <c r="I101" s="158"/>
      <c r="J101" s="174"/>
      <c r="K101" s="9" t="s">
        <v>26</v>
      </c>
      <c r="L101" s="43">
        <v>88</v>
      </c>
      <c r="M101" s="55">
        <v>10.039999999999999</v>
      </c>
      <c r="N101" s="4">
        <f t="shared" si="21"/>
        <v>12.95</v>
      </c>
      <c r="O101" s="40">
        <f t="shared" si="22"/>
        <v>1139.5999999999999</v>
      </c>
      <c r="P101" s="130">
        <f t="shared" si="23"/>
        <v>3.7190492601063108E-2</v>
      </c>
    </row>
    <row r="102" spans="1:16" ht="64.5" customHeight="1" x14ac:dyDescent="0.2">
      <c r="A102" s="11" t="s">
        <v>197</v>
      </c>
      <c r="B102" s="115" t="s">
        <v>202</v>
      </c>
      <c r="C102" s="157" t="s">
        <v>199</v>
      </c>
      <c r="D102" s="158"/>
      <c r="E102" s="158"/>
      <c r="F102" s="158"/>
      <c r="G102" s="158"/>
      <c r="H102" s="158"/>
      <c r="I102" s="158"/>
      <c r="J102" s="174"/>
      <c r="K102" s="9" t="s">
        <v>21</v>
      </c>
      <c r="L102" s="43">
        <v>1</v>
      </c>
      <c r="M102" s="55">
        <v>607.61</v>
      </c>
      <c r="N102" s="4">
        <f t="shared" si="21"/>
        <v>784.24</v>
      </c>
      <c r="O102" s="40">
        <f t="shared" si="22"/>
        <v>784.24</v>
      </c>
      <c r="P102" s="130">
        <f t="shared" si="23"/>
        <v>2.5593429200998361E-2</v>
      </c>
    </row>
    <row r="103" spans="1:16" ht="45" customHeight="1" x14ac:dyDescent="0.2">
      <c r="A103" s="11" t="s">
        <v>203</v>
      </c>
      <c r="B103" s="115">
        <v>97585</v>
      </c>
      <c r="C103" s="196" t="s">
        <v>201</v>
      </c>
      <c r="D103" s="197"/>
      <c r="E103" s="197"/>
      <c r="F103" s="197"/>
      <c r="G103" s="197"/>
      <c r="H103" s="197"/>
      <c r="I103" s="197"/>
      <c r="J103" s="198"/>
      <c r="K103" s="9" t="s">
        <v>21</v>
      </c>
      <c r="L103" s="43">
        <v>22</v>
      </c>
      <c r="M103" s="55">
        <v>117.6</v>
      </c>
      <c r="N103" s="4">
        <f t="shared" si="21"/>
        <v>151.78</v>
      </c>
      <c r="O103" s="40">
        <f t="shared" si="22"/>
        <v>3339.16</v>
      </c>
      <c r="P103" s="130">
        <f t="shared" si="23"/>
        <v>0.10897245110018067</v>
      </c>
    </row>
    <row r="104" spans="1:16" ht="66" customHeight="1" x14ac:dyDescent="0.2">
      <c r="A104" s="11" t="s">
        <v>204</v>
      </c>
      <c r="B104" s="115" t="s">
        <v>198</v>
      </c>
      <c r="C104" s="157" t="s">
        <v>200</v>
      </c>
      <c r="D104" s="158"/>
      <c r="E104" s="158"/>
      <c r="F104" s="158"/>
      <c r="G104" s="158"/>
      <c r="H104" s="158"/>
      <c r="I104" s="158"/>
      <c r="J104" s="174"/>
      <c r="K104" s="9" t="s">
        <v>21</v>
      </c>
      <c r="L104" s="43">
        <v>1</v>
      </c>
      <c r="M104" s="55">
        <v>414.1</v>
      </c>
      <c r="N104" s="4">
        <f t="shared" si="21"/>
        <v>534.47</v>
      </c>
      <c r="O104" s="40">
        <f t="shared" si="22"/>
        <v>534.47</v>
      </c>
      <c r="P104" s="130">
        <f t="shared" si="23"/>
        <v>1.7442262706642859E-2</v>
      </c>
    </row>
    <row r="105" spans="1:16" ht="66" customHeight="1" x14ac:dyDescent="0.2">
      <c r="A105" s="11" t="s">
        <v>205</v>
      </c>
      <c r="B105" s="115">
        <v>93128</v>
      </c>
      <c r="C105" s="191" t="s">
        <v>216</v>
      </c>
      <c r="D105" s="192" t="s">
        <v>213</v>
      </c>
      <c r="E105" s="192" t="s">
        <v>213</v>
      </c>
      <c r="F105" s="192" t="s">
        <v>213</v>
      </c>
      <c r="G105" s="192" t="s">
        <v>213</v>
      </c>
      <c r="H105" s="192" t="s">
        <v>213</v>
      </c>
      <c r="I105" s="192" t="s">
        <v>213</v>
      </c>
      <c r="J105" s="193" t="s">
        <v>213</v>
      </c>
      <c r="K105" s="9" t="s">
        <v>4</v>
      </c>
      <c r="L105" s="43">
        <v>4</v>
      </c>
      <c r="M105" s="55">
        <v>147.46</v>
      </c>
      <c r="N105" s="4">
        <f t="shared" si="21"/>
        <v>190.32</v>
      </c>
      <c r="O105" s="40">
        <f t="shared" si="22"/>
        <v>761.28</v>
      </c>
      <c r="P105" s="130">
        <f t="shared" si="23"/>
        <v>2.4844136721075223E-2</v>
      </c>
    </row>
    <row r="106" spans="1:16" ht="66" customHeight="1" x14ac:dyDescent="0.2">
      <c r="A106" s="11" t="s">
        <v>206</v>
      </c>
      <c r="B106" s="115" t="s">
        <v>215</v>
      </c>
      <c r="C106" s="191" t="s">
        <v>214</v>
      </c>
      <c r="D106" s="192"/>
      <c r="E106" s="192"/>
      <c r="F106" s="192"/>
      <c r="G106" s="192"/>
      <c r="H106" s="192"/>
      <c r="I106" s="192"/>
      <c r="J106" s="193"/>
      <c r="K106" s="9" t="s">
        <v>4</v>
      </c>
      <c r="L106" s="43">
        <v>1</v>
      </c>
      <c r="M106" s="55">
        <v>200</v>
      </c>
      <c r="N106" s="4">
        <f t="shared" si="21"/>
        <v>258.14</v>
      </c>
      <c r="O106" s="40">
        <f t="shared" si="22"/>
        <v>258.14</v>
      </c>
      <c r="P106" s="130">
        <f t="shared" si="23"/>
        <v>8.4243188487525718E-3</v>
      </c>
    </row>
    <row r="107" spans="1:16" ht="45.75" customHeight="1" x14ac:dyDescent="0.2">
      <c r="A107" s="11" t="s">
        <v>207</v>
      </c>
      <c r="B107" s="115">
        <v>97585</v>
      </c>
      <c r="C107" s="191" t="s">
        <v>217</v>
      </c>
      <c r="D107" s="192"/>
      <c r="E107" s="192"/>
      <c r="F107" s="192"/>
      <c r="G107" s="192"/>
      <c r="H107" s="192"/>
      <c r="I107" s="192"/>
      <c r="J107" s="193"/>
      <c r="K107" s="9" t="s">
        <v>4</v>
      </c>
      <c r="L107" s="43">
        <v>16</v>
      </c>
      <c r="M107" s="55">
        <v>117.6</v>
      </c>
      <c r="N107" s="4">
        <f t="shared" si="21"/>
        <v>151.78</v>
      </c>
      <c r="O107" s="40">
        <f t="shared" si="22"/>
        <v>2428.48</v>
      </c>
      <c r="P107" s="130">
        <f t="shared" si="23"/>
        <v>7.9252691709222306E-2</v>
      </c>
    </row>
    <row r="108" spans="1:16" ht="66" customHeight="1" x14ac:dyDescent="0.2">
      <c r="A108" s="11" t="s">
        <v>208</v>
      </c>
      <c r="B108" s="115">
        <v>93142</v>
      </c>
      <c r="C108" s="157" t="s">
        <v>218</v>
      </c>
      <c r="D108" s="158" t="s">
        <v>218</v>
      </c>
      <c r="E108" s="158" t="s">
        <v>218</v>
      </c>
      <c r="F108" s="158" t="s">
        <v>218</v>
      </c>
      <c r="G108" s="158" t="s">
        <v>218</v>
      </c>
      <c r="H108" s="158" t="s">
        <v>218</v>
      </c>
      <c r="I108" s="158" t="s">
        <v>218</v>
      </c>
      <c r="J108" s="174" t="s">
        <v>218</v>
      </c>
      <c r="K108" s="9" t="s">
        <v>4</v>
      </c>
      <c r="L108" s="43">
        <v>13</v>
      </c>
      <c r="M108" s="55">
        <v>201.04</v>
      </c>
      <c r="N108" s="4">
        <f t="shared" si="21"/>
        <v>259.48</v>
      </c>
      <c r="O108" s="40">
        <f t="shared" si="22"/>
        <v>3373.24</v>
      </c>
      <c r="P108" s="130">
        <f t="shared" si="23"/>
        <v>0.11008464133170422</v>
      </c>
    </row>
    <row r="109" spans="1:16" ht="66" customHeight="1" x14ac:dyDescent="0.2">
      <c r="A109" s="11" t="s">
        <v>209</v>
      </c>
      <c r="B109" s="115">
        <v>93141</v>
      </c>
      <c r="C109" s="157" t="s">
        <v>219</v>
      </c>
      <c r="D109" s="158" t="s">
        <v>219</v>
      </c>
      <c r="E109" s="158" t="s">
        <v>219</v>
      </c>
      <c r="F109" s="158" t="s">
        <v>219</v>
      </c>
      <c r="G109" s="158" t="s">
        <v>219</v>
      </c>
      <c r="H109" s="158" t="s">
        <v>219</v>
      </c>
      <c r="I109" s="158" t="s">
        <v>219</v>
      </c>
      <c r="J109" s="174" t="s">
        <v>219</v>
      </c>
      <c r="K109" s="9" t="s">
        <v>4</v>
      </c>
      <c r="L109" s="43">
        <v>34</v>
      </c>
      <c r="M109" s="55">
        <v>180.63</v>
      </c>
      <c r="N109" s="4">
        <f t="shared" si="21"/>
        <v>233.13</v>
      </c>
      <c r="O109" s="40">
        <f t="shared" si="22"/>
        <v>7926.42</v>
      </c>
      <c r="P109" s="130">
        <f t="shared" si="23"/>
        <v>0.25867625865471977</v>
      </c>
    </row>
    <row r="110" spans="1:16" ht="66" customHeight="1" x14ac:dyDescent="0.2">
      <c r="A110" s="11" t="s">
        <v>210</v>
      </c>
      <c r="B110" s="115">
        <v>93143</v>
      </c>
      <c r="C110" s="196" t="s">
        <v>221</v>
      </c>
      <c r="D110" s="197" t="s">
        <v>220</v>
      </c>
      <c r="E110" s="197" t="s">
        <v>220</v>
      </c>
      <c r="F110" s="197" t="s">
        <v>220</v>
      </c>
      <c r="G110" s="197" t="s">
        <v>220</v>
      </c>
      <c r="H110" s="197" t="s">
        <v>220</v>
      </c>
      <c r="I110" s="197" t="s">
        <v>220</v>
      </c>
      <c r="J110" s="198" t="s">
        <v>220</v>
      </c>
      <c r="K110" s="9" t="s">
        <v>4</v>
      </c>
      <c r="L110" s="43">
        <v>11</v>
      </c>
      <c r="M110" s="55">
        <v>182.77</v>
      </c>
      <c r="N110" s="4">
        <f t="shared" si="21"/>
        <v>235.9</v>
      </c>
      <c r="O110" s="40">
        <f t="shared" si="22"/>
        <v>2594.9</v>
      </c>
      <c r="P110" s="130">
        <f t="shared" si="23"/>
        <v>8.4683756801069376E-2</v>
      </c>
    </row>
    <row r="111" spans="1:16" ht="66" customHeight="1" x14ac:dyDescent="0.2">
      <c r="A111" s="11" t="s">
        <v>211</v>
      </c>
      <c r="B111" s="115">
        <v>40402</v>
      </c>
      <c r="C111" s="157" t="s">
        <v>236</v>
      </c>
      <c r="D111" s="158"/>
      <c r="E111" s="158"/>
      <c r="F111" s="158"/>
      <c r="G111" s="158"/>
      <c r="H111" s="158"/>
      <c r="I111" s="158"/>
      <c r="J111" s="174"/>
      <c r="K111" s="9" t="s">
        <v>26</v>
      </c>
      <c r="L111" s="43">
        <v>6</v>
      </c>
      <c r="M111" s="55">
        <v>3.863</v>
      </c>
      <c r="N111" s="4">
        <f t="shared" si="21"/>
        <v>4.9800000000000004</v>
      </c>
      <c r="O111" s="40">
        <f t="shared" si="22"/>
        <v>29.88</v>
      </c>
      <c r="P111" s="130">
        <f t="shared" si="23"/>
        <v>9.7512453397662839E-4</v>
      </c>
    </row>
    <row r="112" spans="1:16" ht="37.5" customHeight="1" x14ac:dyDescent="0.2">
      <c r="A112" s="11" t="s">
        <v>212</v>
      </c>
      <c r="B112" s="115">
        <v>97599</v>
      </c>
      <c r="C112" s="157" t="s">
        <v>222</v>
      </c>
      <c r="D112" s="158" t="s">
        <v>222</v>
      </c>
      <c r="E112" s="158" t="s">
        <v>222</v>
      </c>
      <c r="F112" s="158" t="s">
        <v>222</v>
      </c>
      <c r="G112" s="158" t="s">
        <v>222</v>
      </c>
      <c r="H112" s="158" t="s">
        <v>222</v>
      </c>
      <c r="I112" s="158" t="s">
        <v>222</v>
      </c>
      <c r="J112" s="174" t="s">
        <v>222</v>
      </c>
      <c r="K112" s="9" t="s">
        <v>21</v>
      </c>
      <c r="L112" s="43">
        <v>2</v>
      </c>
      <c r="M112" s="55">
        <v>30.06</v>
      </c>
      <c r="N112" s="4">
        <f t="shared" si="21"/>
        <v>38.79</v>
      </c>
      <c r="O112" s="40">
        <f t="shared" si="22"/>
        <v>77.58</v>
      </c>
      <c r="P112" s="130">
        <f t="shared" si="23"/>
        <v>2.5317992418308847E-3</v>
      </c>
    </row>
    <row r="113" spans="1:21" ht="66" customHeight="1" x14ac:dyDescent="0.2">
      <c r="A113" s="11" t="s">
        <v>231</v>
      </c>
      <c r="B113" s="115" t="s">
        <v>224</v>
      </c>
      <c r="C113" s="157" t="s">
        <v>223</v>
      </c>
      <c r="D113" s="158"/>
      <c r="E113" s="158"/>
      <c r="F113" s="158"/>
      <c r="G113" s="158"/>
      <c r="H113" s="158"/>
      <c r="I113" s="158"/>
      <c r="J113" s="174"/>
      <c r="K113" s="9" t="s">
        <v>21</v>
      </c>
      <c r="L113" s="43">
        <v>5</v>
      </c>
      <c r="M113" s="55">
        <v>150</v>
      </c>
      <c r="N113" s="4">
        <f t="shared" si="21"/>
        <v>193.6</v>
      </c>
      <c r="O113" s="40">
        <f t="shared" si="22"/>
        <v>968</v>
      </c>
      <c r="P113" s="130">
        <f t="shared" si="23"/>
        <v>3.1590379815574846E-2</v>
      </c>
    </row>
    <row r="114" spans="1:21" ht="37.5" customHeight="1" x14ac:dyDescent="0.2">
      <c r="A114" s="11" t="s">
        <v>232</v>
      </c>
      <c r="B114" s="115" t="s">
        <v>224</v>
      </c>
      <c r="C114" s="157" t="s">
        <v>225</v>
      </c>
      <c r="D114" s="158"/>
      <c r="E114" s="158"/>
      <c r="F114" s="158"/>
      <c r="G114" s="158"/>
      <c r="H114" s="158"/>
      <c r="I114" s="158"/>
      <c r="J114" s="174"/>
      <c r="K114" s="9" t="s">
        <v>21</v>
      </c>
      <c r="L114" s="43">
        <v>3</v>
      </c>
      <c r="M114" s="55">
        <v>12.5</v>
      </c>
      <c r="N114" s="4">
        <f t="shared" si="21"/>
        <v>16.13</v>
      </c>
      <c r="O114" s="40">
        <f t="shared" si="22"/>
        <v>48.39</v>
      </c>
      <c r="P114" s="130">
        <f t="shared" si="23"/>
        <v>1.5791926438798209E-3</v>
      </c>
    </row>
    <row r="115" spans="1:21" ht="37.5" customHeight="1" x14ac:dyDescent="0.2">
      <c r="A115" s="11" t="s">
        <v>233</v>
      </c>
      <c r="B115" s="115" t="s">
        <v>224</v>
      </c>
      <c r="C115" s="157" t="s">
        <v>226</v>
      </c>
      <c r="D115" s="158"/>
      <c r="E115" s="158"/>
      <c r="F115" s="158"/>
      <c r="G115" s="158"/>
      <c r="H115" s="158"/>
      <c r="I115" s="158"/>
      <c r="J115" s="174"/>
      <c r="K115" s="9" t="s">
        <v>21</v>
      </c>
      <c r="L115" s="43">
        <v>2</v>
      </c>
      <c r="M115" s="55">
        <v>10</v>
      </c>
      <c r="N115" s="4">
        <f t="shared" si="21"/>
        <v>12.9</v>
      </c>
      <c r="O115" s="40">
        <f t="shared" si="22"/>
        <v>25.8</v>
      </c>
      <c r="P115" s="130">
        <f t="shared" si="23"/>
        <v>8.4197499921676749E-4</v>
      </c>
    </row>
    <row r="116" spans="1:21" ht="45.75" customHeight="1" x14ac:dyDescent="0.2">
      <c r="A116" s="11" t="s">
        <v>234</v>
      </c>
      <c r="B116" s="115">
        <v>101908</v>
      </c>
      <c r="C116" s="157" t="s">
        <v>229</v>
      </c>
      <c r="D116" s="158" t="s">
        <v>227</v>
      </c>
      <c r="E116" s="158" t="s">
        <v>227</v>
      </c>
      <c r="F116" s="158" t="s">
        <v>227</v>
      </c>
      <c r="G116" s="158" t="s">
        <v>227</v>
      </c>
      <c r="H116" s="158" t="s">
        <v>227</v>
      </c>
      <c r="I116" s="158" t="s">
        <v>227</v>
      </c>
      <c r="J116" s="174" t="s">
        <v>227</v>
      </c>
      <c r="K116" s="9" t="s">
        <v>21</v>
      </c>
      <c r="L116" s="43">
        <v>4</v>
      </c>
      <c r="M116" s="55">
        <v>162.91</v>
      </c>
      <c r="N116" s="4">
        <f t="shared" si="21"/>
        <v>210.26</v>
      </c>
      <c r="O116" s="40">
        <f t="shared" si="22"/>
        <v>841.04</v>
      </c>
      <c r="P116" s="130">
        <f t="shared" si="23"/>
        <v>2.7447079586870933E-2</v>
      </c>
    </row>
    <row r="117" spans="1:21" ht="47.25" customHeight="1" x14ac:dyDescent="0.2">
      <c r="A117" s="11" t="s">
        <v>235</v>
      </c>
      <c r="B117" s="115">
        <v>101905</v>
      </c>
      <c r="C117" s="157" t="s">
        <v>230</v>
      </c>
      <c r="D117" s="158" t="s">
        <v>228</v>
      </c>
      <c r="E117" s="158" t="s">
        <v>228</v>
      </c>
      <c r="F117" s="158" t="s">
        <v>228</v>
      </c>
      <c r="G117" s="158" t="s">
        <v>228</v>
      </c>
      <c r="H117" s="158" t="s">
        <v>228</v>
      </c>
      <c r="I117" s="158" t="s">
        <v>228</v>
      </c>
      <c r="J117" s="174" t="s">
        <v>228</v>
      </c>
      <c r="K117" s="9" t="s">
        <v>21</v>
      </c>
      <c r="L117" s="43">
        <v>2</v>
      </c>
      <c r="M117" s="55">
        <v>167.78</v>
      </c>
      <c r="N117" s="4">
        <f t="shared" si="21"/>
        <v>216.55</v>
      </c>
      <c r="O117" s="40">
        <f t="shared" si="22"/>
        <v>433.1</v>
      </c>
      <c r="P117" s="130">
        <f t="shared" si="23"/>
        <v>1.4134084192278374E-2</v>
      </c>
    </row>
    <row r="118" spans="1:21" ht="12.75" customHeight="1" x14ac:dyDescent="0.2">
      <c r="A118" s="31">
        <v>11</v>
      </c>
      <c r="B118" s="32"/>
      <c r="C118" s="175" t="s">
        <v>89</v>
      </c>
      <c r="D118" s="176"/>
      <c r="E118" s="176"/>
      <c r="F118" s="176"/>
      <c r="G118" s="176"/>
      <c r="H118" s="176"/>
      <c r="I118" s="176"/>
      <c r="J118" s="176"/>
      <c r="K118" s="176"/>
      <c r="L118" s="177"/>
      <c r="M118" s="74"/>
      <c r="N118" s="33"/>
      <c r="O118" s="75">
        <f>SUM(O120:O139)</f>
        <v>15798.93</v>
      </c>
      <c r="P118" s="76">
        <f>O118/O147</f>
        <v>2.5327415080483313E-2</v>
      </c>
    </row>
    <row r="119" spans="1:21" ht="81" customHeight="1" x14ac:dyDescent="0.2">
      <c r="A119" s="11" t="s">
        <v>62</v>
      </c>
      <c r="B119" s="115" t="s">
        <v>247</v>
      </c>
      <c r="C119" s="169" t="s">
        <v>246</v>
      </c>
      <c r="D119" s="169" t="s">
        <v>245</v>
      </c>
      <c r="E119" s="169" t="s">
        <v>245</v>
      </c>
      <c r="F119" s="169" t="s">
        <v>245</v>
      </c>
      <c r="G119" s="169" t="s">
        <v>245</v>
      </c>
      <c r="H119" s="169" t="s">
        <v>245</v>
      </c>
      <c r="I119" s="169" t="s">
        <v>245</v>
      </c>
      <c r="J119" s="169" t="s">
        <v>245</v>
      </c>
      <c r="K119" s="27" t="s">
        <v>4</v>
      </c>
      <c r="L119" s="44">
        <v>1</v>
      </c>
      <c r="M119" s="88">
        <f>168.42+154.42</f>
        <v>322.83999999999997</v>
      </c>
      <c r="N119" s="4">
        <f t="shared" si="21"/>
        <v>416.68</v>
      </c>
      <c r="O119" s="40">
        <f t="shared" si="22"/>
        <v>416.68</v>
      </c>
      <c r="P119" s="67">
        <f>O119/$O$118</f>
        <v>2.6373937981875987E-2</v>
      </c>
      <c r="U119" s="126"/>
    </row>
    <row r="120" spans="1:21" ht="24.95" customHeight="1" x14ac:dyDescent="0.2">
      <c r="A120" s="11" t="s">
        <v>63</v>
      </c>
      <c r="B120" s="102">
        <v>11871</v>
      </c>
      <c r="C120" s="169" t="s">
        <v>241</v>
      </c>
      <c r="D120" s="169"/>
      <c r="E120" s="169"/>
      <c r="F120" s="169"/>
      <c r="G120" s="169"/>
      <c r="H120" s="169"/>
      <c r="I120" s="169"/>
      <c r="J120" s="169"/>
      <c r="K120" s="27" t="s">
        <v>4</v>
      </c>
      <c r="L120" s="44">
        <v>1</v>
      </c>
      <c r="M120" s="88">
        <v>384</v>
      </c>
      <c r="N120" s="4">
        <f t="shared" si="21"/>
        <v>495.62</v>
      </c>
      <c r="O120" s="40">
        <f t="shared" si="22"/>
        <v>495.62</v>
      </c>
      <c r="P120" s="67">
        <f t="shared" ref="P120:P139" si="24">O120/$O$118</f>
        <v>3.1370478886861328E-2</v>
      </c>
    </row>
    <row r="121" spans="1:21" ht="57" customHeight="1" x14ac:dyDescent="0.2">
      <c r="A121" s="11" t="s">
        <v>64</v>
      </c>
      <c r="B121" s="102">
        <v>89957</v>
      </c>
      <c r="C121" s="169" t="s">
        <v>242</v>
      </c>
      <c r="D121" s="169" t="s">
        <v>242</v>
      </c>
      <c r="E121" s="169" t="s">
        <v>242</v>
      </c>
      <c r="F121" s="169" t="s">
        <v>242</v>
      </c>
      <c r="G121" s="169" t="s">
        <v>242</v>
      </c>
      <c r="H121" s="169" t="s">
        <v>242</v>
      </c>
      <c r="I121" s="169" t="s">
        <v>242</v>
      </c>
      <c r="J121" s="169" t="s">
        <v>242</v>
      </c>
      <c r="K121" s="27" t="s">
        <v>4</v>
      </c>
      <c r="L121" s="44">
        <v>5</v>
      </c>
      <c r="M121" s="88">
        <v>127.45</v>
      </c>
      <c r="N121" s="4">
        <f t="shared" si="21"/>
        <v>164.49</v>
      </c>
      <c r="O121" s="40">
        <f t="shared" si="22"/>
        <v>822.45</v>
      </c>
      <c r="P121" s="67">
        <f t="shared" si="24"/>
        <v>5.205732286933356E-2</v>
      </c>
    </row>
    <row r="122" spans="1:21" ht="58.5" customHeight="1" x14ac:dyDescent="0.2">
      <c r="A122" s="11" t="s">
        <v>65</v>
      </c>
      <c r="B122" s="102">
        <v>89970</v>
      </c>
      <c r="C122" s="169" t="s">
        <v>244</v>
      </c>
      <c r="D122" s="169" t="s">
        <v>243</v>
      </c>
      <c r="E122" s="169" t="s">
        <v>243</v>
      </c>
      <c r="F122" s="169" t="s">
        <v>243</v>
      </c>
      <c r="G122" s="169" t="s">
        <v>243</v>
      </c>
      <c r="H122" s="169" t="s">
        <v>243</v>
      </c>
      <c r="I122" s="169" t="s">
        <v>243</v>
      </c>
      <c r="J122" s="169" t="s">
        <v>243</v>
      </c>
      <c r="K122" s="27" t="s">
        <v>21</v>
      </c>
      <c r="L122" s="44">
        <v>8</v>
      </c>
      <c r="M122" s="88">
        <v>38.79</v>
      </c>
      <c r="N122" s="4">
        <f t="shared" si="21"/>
        <v>50.06</v>
      </c>
      <c r="O122" s="40">
        <f t="shared" si="22"/>
        <v>400.48</v>
      </c>
      <c r="P122" s="67">
        <f t="shared" si="24"/>
        <v>2.5348552085489334E-2</v>
      </c>
    </row>
    <row r="123" spans="1:21" ht="12.75" x14ac:dyDescent="0.2">
      <c r="A123" s="11" t="s">
        <v>66</v>
      </c>
      <c r="B123" s="115">
        <v>36801</v>
      </c>
      <c r="C123" s="169" t="s">
        <v>248</v>
      </c>
      <c r="D123" s="169" t="s">
        <v>248</v>
      </c>
      <c r="E123" s="169" t="s">
        <v>248</v>
      </c>
      <c r="F123" s="169" t="s">
        <v>248</v>
      </c>
      <c r="G123" s="169" t="s">
        <v>248</v>
      </c>
      <c r="H123" s="169" t="s">
        <v>248</v>
      </c>
      <c r="I123" s="169" t="s">
        <v>248</v>
      </c>
      <c r="J123" s="169" t="s">
        <v>248</v>
      </c>
      <c r="K123" s="27" t="s">
        <v>21</v>
      </c>
      <c r="L123" s="44">
        <v>8</v>
      </c>
      <c r="M123" s="88">
        <v>33.72</v>
      </c>
      <c r="N123" s="4">
        <f t="shared" si="21"/>
        <v>43.52</v>
      </c>
      <c r="O123" s="40">
        <f t="shared" si="22"/>
        <v>348.16</v>
      </c>
      <c r="P123" s="67">
        <f t="shared" si="24"/>
        <v>2.2036935412714658E-2</v>
      </c>
    </row>
    <row r="124" spans="1:21" ht="66.75" customHeight="1" x14ac:dyDescent="0.2">
      <c r="A124" s="11" t="s">
        <v>67</v>
      </c>
      <c r="B124" s="102">
        <v>91785</v>
      </c>
      <c r="C124" s="169" t="s">
        <v>250</v>
      </c>
      <c r="D124" s="169" t="s">
        <v>249</v>
      </c>
      <c r="E124" s="169" t="s">
        <v>249</v>
      </c>
      <c r="F124" s="169" t="s">
        <v>249</v>
      </c>
      <c r="G124" s="169" t="s">
        <v>249</v>
      </c>
      <c r="H124" s="169" t="s">
        <v>249</v>
      </c>
      <c r="I124" s="169" t="s">
        <v>249</v>
      </c>
      <c r="J124" s="169" t="s">
        <v>249</v>
      </c>
      <c r="K124" s="27" t="s">
        <v>26</v>
      </c>
      <c r="L124" s="44">
        <v>21.651250000000001</v>
      </c>
      <c r="M124" s="88">
        <v>39.76</v>
      </c>
      <c r="N124" s="4">
        <f t="shared" si="21"/>
        <v>51.31</v>
      </c>
      <c r="O124" s="40">
        <f t="shared" si="22"/>
        <v>1110.92</v>
      </c>
      <c r="P124" s="67">
        <f t="shared" si="24"/>
        <v>7.0316154321843322E-2</v>
      </c>
    </row>
    <row r="125" spans="1:21" ht="69.75" customHeight="1" x14ac:dyDescent="0.2">
      <c r="A125" s="11" t="s">
        <v>255</v>
      </c>
      <c r="B125" s="102" t="s">
        <v>251</v>
      </c>
      <c r="C125" s="169" t="s">
        <v>252</v>
      </c>
      <c r="D125" s="169"/>
      <c r="E125" s="169"/>
      <c r="F125" s="169"/>
      <c r="G125" s="169"/>
      <c r="H125" s="169"/>
      <c r="I125" s="169"/>
      <c r="J125" s="169"/>
      <c r="K125" s="96" t="s">
        <v>21</v>
      </c>
      <c r="L125" s="46">
        <v>2</v>
      </c>
      <c r="M125" s="55">
        <f>119.32+72.12+10.97+18.71</f>
        <v>221.12</v>
      </c>
      <c r="N125" s="4">
        <f t="shared" si="21"/>
        <v>285.39</v>
      </c>
      <c r="O125" s="40">
        <f t="shared" si="22"/>
        <v>570.78</v>
      </c>
      <c r="P125" s="67">
        <f t="shared" si="24"/>
        <v>3.6127763082689772E-2</v>
      </c>
    </row>
    <row r="126" spans="1:21" ht="24.95" customHeight="1" x14ac:dyDescent="0.2">
      <c r="A126" s="11" t="s">
        <v>256</v>
      </c>
      <c r="B126" s="104">
        <v>86888</v>
      </c>
      <c r="C126" s="173" t="s">
        <v>74</v>
      </c>
      <c r="D126" s="173"/>
      <c r="E126" s="173"/>
      <c r="F126" s="173"/>
      <c r="G126" s="173"/>
      <c r="H126" s="173"/>
      <c r="I126" s="173"/>
      <c r="J126" s="173"/>
      <c r="K126" s="96" t="s">
        <v>21</v>
      </c>
      <c r="L126" s="46">
        <v>2</v>
      </c>
      <c r="M126" s="38">
        <v>373.53</v>
      </c>
      <c r="N126" s="4">
        <f t="shared" si="21"/>
        <v>482.11</v>
      </c>
      <c r="O126" s="40">
        <f t="shared" si="22"/>
        <v>964.22</v>
      </c>
      <c r="P126" s="67">
        <f t="shared" si="24"/>
        <v>6.1030715371230837E-2</v>
      </c>
    </row>
    <row r="127" spans="1:21" ht="33" customHeight="1" x14ac:dyDescent="0.2">
      <c r="A127" s="11" t="s">
        <v>257</v>
      </c>
      <c r="B127" s="107">
        <v>89714</v>
      </c>
      <c r="C127" s="173" t="s">
        <v>253</v>
      </c>
      <c r="D127" s="173"/>
      <c r="E127" s="173"/>
      <c r="F127" s="173"/>
      <c r="G127" s="173"/>
      <c r="H127" s="173"/>
      <c r="I127" s="173"/>
      <c r="J127" s="173"/>
      <c r="K127" s="97" t="s">
        <v>26</v>
      </c>
      <c r="L127" s="45">
        <v>12.59</v>
      </c>
      <c r="M127" s="38">
        <v>54.88</v>
      </c>
      <c r="N127" s="4">
        <f t="shared" si="21"/>
        <v>70.83</v>
      </c>
      <c r="O127" s="40">
        <f t="shared" si="22"/>
        <v>891.74</v>
      </c>
      <c r="P127" s="67">
        <f t="shared" si="24"/>
        <v>5.6443062916286105E-2</v>
      </c>
    </row>
    <row r="128" spans="1:21" ht="24.95" customHeight="1" x14ac:dyDescent="0.2">
      <c r="A128" s="11" t="s">
        <v>258</v>
      </c>
      <c r="B128" s="100">
        <v>89711</v>
      </c>
      <c r="C128" s="173" t="s">
        <v>75</v>
      </c>
      <c r="D128" s="173"/>
      <c r="E128" s="173"/>
      <c r="F128" s="173"/>
      <c r="G128" s="173"/>
      <c r="H128" s="173"/>
      <c r="I128" s="173"/>
      <c r="J128" s="173"/>
      <c r="K128" s="98" t="s">
        <v>26</v>
      </c>
      <c r="L128" s="47">
        <v>14.24</v>
      </c>
      <c r="M128" s="39">
        <v>18.559999999999999</v>
      </c>
      <c r="N128" s="4">
        <f t="shared" si="21"/>
        <v>23.95</v>
      </c>
      <c r="O128" s="40">
        <f t="shared" si="22"/>
        <v>341.04</v>
      </c>
      <c r="P128" s="67">
        <f t="shared" si="24"/>
        <v>2.1586271981710155E-2</v>
      </c>
    </row>
    <row r="129" spans="1:16" ht="24.95" customHeight="1" x14ac:dyDescent="0.2">
      <c r="A129" s="11" t="s">
        <v>259</v>
      </c>
      <c r="B129" s="102">
        <v>89713</v>
      </c>
      <c r="C129" s="173" t="s">
        <v>90</v>
      </c>
      <c r="D129" s="173"/>
      <c r="E129" s="173"/>
      <c r="F129" s="173"/>
      <c r="G129" s="173"/>
      <c r="H129" s="173"/>
      <c r="I129" s="173"/>
      <c r="J129" s="173"/>
      <c r="K129" s="99" t="s">
        <v>26</v>
      </c>
      <c r="L129" s="43">
        <v>2.9</v>
      </c>
      <c r="M129" s="55">
        <v>43.08</v>
      </c>
      <c r="N129" s="4">
        <f t="shared" si="21"/>
        <v>55.6</v>
      </c>
      <c r="O129" s="40">
        <f t="shared" si="22"/>
        <v>161.24</v>
      </c>
      <c r="P129" s="67">
        <f t="shared" si="24"/>
        <v>1.0205754440332351E-2</v>
      </c>
    </row>
    <row r="130" spans="1:16" ht="24.95" customHeight="1" x14ac:dyDescent="0.2">
      <c r="A130" s="11" t="s">
        <v>260</v>
      </c>
      <c r="B130" s="102">
        <v>89482</v>
      </c>
      <c r="C130" s="169" t="s">
        <v>91</v>
      </c>
      <c r="D130" s="169"/>
      <c r="E130" s="169"/>
      <c r="F130" s="169"/>
      <c r="G130" s="169"/>
      <c r="H130" s="169"/>
      <c r="I130" s="169"/>
      <c r="J130" s="169"/>
      <c r="K130" s="9" t="s">
        <v>21</v>
      </c>
      <c r="L130" s="43">
        <v>3</v>
      </c>
      <c r="M130" s="55">
        <v>30.25</v>
      </c>
      <c r="N130" s="4">
        <f t="shared" si="21"/>
        <v>39.04</v>
      </c>
      <c r="O130" s="40">
        <f t="shared" si="22"/>
        <v>117.12</v>
      </c>
      <c r="P130" s="67">
        <f t="shared" si="24"/>
        <v>7.4131602583212917E-3</v>
      </c>
    </row>
    <row r="131" spans="1:16" ht="24.95" customHeight="1" x14ac:dyDescent="0.2">
      <c r="A131" s="11" t="s">
        <v>261</v>
      </c>
      <c r="B131" s="102">
        <v>100868</v>
      </c>
      <c r="C131" s="173" t="s">
        <v>69</v>
      </c>
      <c r="D131" s="173"/>
      <c r="E131" s="173"/>
      <c r="F131" s="173"/>
      <c r="G131" s="173"/>
      <c r="H131" s="173"/>
      <c r="I131" s="173"/>
      <c r="J131" s="173"/>
      <c r="K131" s="109" t="s">
        <v>21</v>
      </c>
      <c r="L131" s="41">
        <v>4</v>
      </c>
      <c r="M131" s="38">
        <v>318.52999999999997</v>
      </c>
      <c r="N131" s="4">
        <f t="shared" si="21"/>
        <v>411.12</v>
      </c>
      <c r="O131" s="40">
        <f t="shared" si="22"/>
        <v>1644.48</v>
      </c>
      <c r="P131" s="67">
        <f t="shared" si="24"/>
        <v>0.1040880616598719</v>
      </c>
    </row>
    <row r="132" spans="1:16" ht="24.95" customHeight="1" x14ac:dyDescent="0.2">
      <c r="A132" s="11" t="s">
        <v>262</v>
      </c>
      <c r="B132" s="102">
        <v>100867</v>
      </c>
      <c r="C132" s="173" t="s">
        <v>71</v>
      </c>
      <c r="D132" s="173"/>
      <c r="E132" s="173"/>
      <c r="F132" s="173"/>
      <c r="G132" s="173"/>
      <c r="H132" s="173"/>
      <c r="I132" s="173"/>
      <c r="J132" s="173"/>
      <c r="K132" s="96" t="s">
        <v>21</v>
      </c>
      <c r="L132" s="46">
        <v>2</v>
      </c>
      <c r="M132" s="38">
        <v>307.24</v>
      </c>
      <c r="N132" s="4">
        <f t="shared" si="21"/>
        <v>396.55</v>
      </c>
      <c r="O132" s="40">
        <f t="shared" si="22"/>
        <v>793.1</v>
      </c>
      <c r="P132" s="67">
        <f t="shared" si="24"/>
        <v>5.0199602124954029E-2</v>
      </c>
    </row>
    <row r="133" spans="1:16" ht="24.95" customHeight="1" x14ac:dyDescent="0.2">
      <c r="A133" s="11" t="s">
        <v>263</v>
      </c>
      <c r="B133" s="102"/>
      <c r="C133" s="173" t="s">
        <v>73</v>
      </c>
      <c r="D133" s="173"/>
      <c r="E133" s="173"/>
      <c r="F133" s="173"/>
      <c r="G133" s="173"/>
      <c r="H133" s="173"/>
      <c r="I133" s="173"/>
      <c r="J133" s="173"/>
      <c r="K133" s="98" t="s">
        <v>21</v>
      </c>
      <c r="L133" s="47">
        <v>6</v>
      </c>
      <c r="M133" s="39">
        <v>230</v>
      </c>
      <c r="N133" s="4">
        <f t="shared" si="21"/>
        <v>296.86</v>
      </c>
      <c r="O133" s="40">
        <f t="shared" si="22"/>
        <v>1781.16</v>
      </c>
      <c r="P133" s="67">
        <f t="shared" si="24"/>
        <v>0.11273928044494153</v>
      </c>
    </row>
    <row r="134" spans="1:16" ht="24.95" customHeight="1" x14ac:dyDescent="0.2">
      <c r="A134" s="11" t="s">
        <v>264</v>
      </c>
      <c r="B134" s="102">
        <v>100869</v>
      </c>
      <c r="C134" s="173" t="s">
        <v>92</v>
      </c>
      <c r="D134" s="173"/>
      <c r="E134" s="173"/>
      <c r="F134" s="173"/>
      <c r="G134" s="173"/>
      <c r="H134" s="173"/>
      <c r="I134" s="173"/>
      <c r="J134" s="173"/>
      <c r="K134" s="98" t="s">
        <v>21</v>
      </c>
      <c r="L134" s="44">
        <v>2</v>
      </c>
      <c r="M134" s="88">
        <v>327.19</v>
      </c>
      <c r="N134" s="4">
        <f t="shared" si="21"/>
        <v>422.3</v>
      </c>
      <c r="O134" s="40">
        <f t="shared" si="22"/>
        <v>844.6</v>
      </c>
      <c r="P134" s="67">
        <f t="shared" si="24"/>
        <v>5.3459316548652346E-2</v>
      </c>
    </row>
    <row r="135" spans="1:16" ht="24.95" customHeight="1" x14ac:dyDescent="0.2">
      <c r="A135" s="11" t="s">
        <v>265</v>
      </c>
      <c r="B135" s="102"/>
      <c r="C135" s="169" t="s">
        <v>93</v>
      </c>
      <c r="D135" s="169"/>
      <c r="E135" s="169"/>
      <c r="F135" s="169"/>
      <c r="G135" s="169"/>
      <c r="H135" s="169"/>
      <c r="I135" s="169"/>
      <c r="J135" s="169"/>
      <c r="K135" s="98" t="s">
        <v>12</v>
      </c>
      <c r="L135" s="44">
        <v>0.96</v>
      </c>
      <c r="M135" s="88">
        <v>80</v>
      </c>
      <c r="N135" s="4">
        <f t="shared" si="21"/>
        <v>103.25</v>
      </c>
      <c r="O135" s="40">
        <f t="shared" si="22"/>
        <v>99.12</v>
      </c>
      <c r="P135" s="67">
        <f t="shared" si="24"/>
        <v>6.2738425956694538E-3</v>
      </c>
    </row>
    <row r="136" spans="1:16" ht="30.75" customHeight="1" x14ac:dyDescent="0.2">
      <c r="A136" s="11" t="s">
        <v>266</v>
      </c>
      <c r="B136" s="102" t="s">
        <v>254</v>
      </c>
      <c r="C136" s="169" t="s">
        <v>237</v>
      </c>
      <c r="D136" s="169"/>
      <c r="E136" s="169"/>
      <c r="F136" s="169"/>
      <c r="G136" s="169"/>
      <c r="H136" s="169"/>
      <c r="I136" s="169"/>
      <c r="J136" s="169"/>
      <c r="K136" s="27" t="s">
        <v>94</v>
      </c>
      <c r="L136" s="44">
        <v>2</v>
      </c>
      <c r="M136" s="88">
        <v>55</v>
      </c>
      <c r="N136" s="4">
        <f t="shared" si="21"/>
        <v>70.98</v>
      </c>
      <c r="O136" s="40">
        <f t="shared" si="22"/>
        <v>141.96</v>
      </c>
      <c r="P136" s="67">
        <f t="shared" si="24"/>
        <v>8.985418632780828E-3</v>
      </c>
    </row>
    <row r="137" spans="1:16" ht="30.75" customHeight="1" x14ac:dyDescent="0.2">
      <c r="A137" s="11" t="s">
        <v>267</v>
      </c>
      <c r="B137" s="118">
        <v>98110</v>
      </c>
      <c r="C137" s="169" t="s">
        <v>269</v>
      </c>
      <c r="D137" s="169" t="s">
        <v>269</v>
      </c>
      <c r="E137" s="169" t="s">
        <v>269</v>
      </c>
      <c r="F137" s="169" t="s">
        <v>269</v>
      </c>
      <c r="G137" s="169" t="s">
        <v>269</v>
      </c>
      <c r="H137" s="169" t="s">
        <v>269</v>
      </c>
      <c r="I137" s="169" t="s">
        <v>269</v>
      </c>
      <c r="J137" s="169" t="s">
        <v>269</v>
      </c>
      <c r="K137" s="27" t="s">
        <v>94</v>
      </c>
      <c r="L137" s="44">
        <v>1</v>
      </c>
      <c r="M137" s="88">
        <v>329.84</v>
      </c>
      <c r="N137" s="4">
        <f t="shared" si="21"/>
        <v>425.72</v>
      </c>
      <c r="O137" s="40">
        <f t="shared" si="22"/>
        <v>425.72</v>
      </c>
      <c r="P137" s="67">
        <f t="shared" si="24"/>
        <v>2.6946128630230024E-2</v>
      </c>
    </row>
    <row r="138" spans="1:16" ht="45.75" customHeight="1" x14ac:dyDescent="0.2">
      <c r="A138" s="11" t="s">
        <v>268</v>
      </c>
      <c r="B138" s="115">
        <v>98058</v>
      </c>
      <c r="C138" s="169" t="s">
        <v>272</v>
      </c>
      <c r="D138" s="169" t="s">
        <v>271</v>
      </c>
      <c r="E138" s="169" t="s">
        <v>271</v>
      </c>
      <c r="F138" s="169" t="s">
        <v>271</v>
      </c>
      <c r="G138" s="169" t="s">
        <v>271</v>
      </c>
      <c r="H138" s="169" t="s">
        <v>271</v>
      </c>
      <c r="I138" s="169" t="s">
        <v>271</v>
      </c>
      <c r="J138" s="169" t="s">
        <v>271</v>
      </c>
      <c r="K138" s="27" t="s">
        <v>94</v>
      </c>
      <c r="L138" s="44">
        <v>1</v>
      </c>
      <c r="M138" s="88">
        <v>1416.17</v>
      </c>
      <c r="N138" s="4">
        <f t="shared" si="21"/>
        <v>1827.85</v>
      </c>
      <c r="O138" s="40">
        <f t="shared" si="22"/>
        <v>1827.85</v>
      </c>
      <c r="P138" s="67">
        <f t="shared" si="24"/>
        <v>0.11569454387100898</v>
      </c>
    </row>
    <row r="139" spans="1:16" ht="37.5" customHeight="1" x14ac:dyDescent="0.2">
      <c r="A139" s="11" t="s">
        <v>270</v>
      </c>
      <c r="B139" s="115">
        <v>98052</v>
      </c>
      <c r="C139" s="169" t="s">
        <v>274</v>
      </c>
      <c r="D139" s="169" t="s">
        <v>273</v>
      </c>
      <c r="E139" s="169" t="s">
        <v>273</v>
      </c>
      <c r="F139" s="169" t="s">
        <v>273</v>
      </c>
      <c r="G139" s="169" t="s">
        <v>273</v>
      </c>
      <c r="H139" s="169" t="s">
        <v>273</v>
      </c>
      <c r="I139" s="169" t="s">
        <v>273</v>
      </c>
      <c r="J139" s="169" t="s">
        <v>273</v>
      </c>
      <c r="K139" s="27" t="s">
        <v>94</v>
      </c>
      <c r="L139" s="44">
        <v>1</v>
      </c>
      <c r="M139" s="88">
        <v>1562.85</v>
      </c>
      <c r="N139" s="4">
        <f t="shared" si="21"/>
        <v>2017.17</v>
      </c>
      <c r="O139" s="40">
        <f t="shared" si="22"/>
        <v>2017.17</v>
      </c>
      <c r="P139" s="67">
        <f t="shared" si="24"/>
        <v>0.12767763386507822</v>
      </c>
    </row>
    <row r="140" spans="1:16" ht="12.75" customHeight="1" x14ac:dyDescent="0.2">
      <c r="A140" s="31">
        <v>12</v>
      </c>
      <c r="B140" s="32"/>
      <c r="C140" s="163" t="s">
        <v>77</v>
      </c>
      <c r="D140" s="164"/>
      <c r="E140" s="164"/>
      <c r="F140" s="164"/>
      <c r="G140" s="164"/>
      <c r="H140" s="164"/>
      <c r="I140" s="164"/>
      <c r="J140" s="164"/>
      <c r="K140" s="164"/>
      <c r="L140" s="165"/>
      <c r="M140" s="74"/>
      <c r="N140" s="33"/>
      <c r="O140" s="75">
        <f>SUM(O142:O146)</f>
        <v>22315.46</v>
      </c>
      <c r="P140" s="76">
        <f>O140/O147</f>
        <v>3.577412635741295E-2</v>
      </c>
    </row>
    <row r="141" spans="1:16" s="78" customFormat="1" ht="12.75" x14ac:dyDescent="0.2">
      <c r="A141" s="11" t="s">
        <v>68</v>
      </c>
      <c r="B141" s="150">
        <v>10849</v>
      </c>
      <c r="C141" s="156" t="s">
        <v>315</v>
      </c>
      <c r="D141" s="156"/>
      <c r="E141" s="156"/>
      <c r="F141" s="156"/>
      <c r="G141" s="156"/>
      <c r="H141" s="156"/>
      <c r="I141" s="156"/>
      <c r="J141" s="156"/>
      <c r="K141" s="36" t="s">
        <v>12</v>
      </c>
      <c r="L141" s="43">
        <f>0.4*0.6</f>
        <v>0.24</v>
      </c>
      <c r="M141" s="55">
        <f>(1200.01)/(0.35*0.5)</f>
        <v>6857.2000000000007</v>
      </c>
      <c r="N141" s="4">
        <f t="shared" ref="N141" si="25">TRUNC((M141*(1+($O$5/100))),2)</f>
        <v>8850.58</v>
      </c>
      <c r="O141" s="40">
        <f t="shared" ref="O141" si="26">TRUNC((L141*N141),2)</f>
        <v>2124.13</v>
      </c>
      <c r="P141" s="71">
        <f>O141/$O$140</f>
        <v>9.5186476102217935E-2</v>
      </c>
    </row>
    <row r="142" spans="1:16" s="78" customFormat="1" ht="65.25" customHeight="1" x14ac:dyDescent="0.2">
      <c r="A142" s="11" t="s">
        <v>70</v>
      </c>
      <c r="B142" s="103">
        <v>99837</v>
      </c>
      <c r="C142" s="156" t="s">
        <v>276</v>
      </c>
      <c r="D142" s="156" t="s">
        <v>276</v>
      </c>
      <c r="E142" s="156" t="s">
        <v>276</v>
      </c>
      <c r="F142" s="156" t="s">
        <v>276</v>
      </c>
      <c r="G142" s="156" t="s">
        <v>276</v>
      </c>
      <c r="H142" s="156" t="s">
        <v>276</v>
      </c>
      <c r="I142" s="156" t="s">
        <v>276</v>
      </c>
      <c r="J142" s="156" t="s">
        <v>276</v>
      </c>
      <c r="K142" s="36" t="s">
        <v>26</v>
      </c>
      <c r="L142" s="43">
        <v>13.91</v>
      </c>
      <c r="M142" s="55">
        <v>653.65</v>
      </c>
      <c r="N142" s="4">
        <f t="shared" si="21"/>
        <v>843.66</v>
      </c>
      <c r="O142" s="40">
        <f t="shared" si="22"/>
        <v>11735.31</v>
      </c>
      <c r="P142" s="71">
        <f>O142/$O$140</f>
        <v>0.52588250477471676</v>
      </c>
    </row>
    <row r="143" spans="1:16" ht="30" customHeight="1" x14ac:dyDescent="0.2">
      <c r="A143" s="11" t="s">
        <v>72</v>
      </c>
      <c r="B143" s="102">
        <v>99857</v>
      </c>
      <c r="C143" s="169" t="s">
        <v>278</v>
      </c>
      <c r="D143" s="169" t="s">
        <v>277</v>
      </c>
      <c r="E143" s="169" t="s">
        <v>277</v>
      </c>
      <c r="F143" s="169" t="s">
        <v>277</v>
      </c>
      <c r="G143" s="169" t="s">
        <v>277</v>
      </c>
      <c r="H143" s="169" t="s">
        <v>277</v>
      </c>
      <c r="I143" s="169" t="s">
        <v>277</v>
      </c>
      <c r="J143" s="169" t="s">
        <v>277</v>
      </c>
      <c r="K143" s="27" t="s">
        <v>26</v>
      </c>
      <c r="L143" s="44">
        <v>18</v>
      </c>
      <c r="M143" s="88">
        <v>88.73</v>
      </c>
      <c r="N143" s="4">
        <f t="shared" si="21"/>
        <v>114.52</v>
      </c>
      <c r="O143" s="40">
        <f t="shared" si="22"/>
        <v>2061.36</v>
      </c>
      <c r="P143" s="67">
        <f t="shared" ref="P143:P144" si="27">O143/$O$140</f>
        <v>9.2373627969129929E-2</v>
      </c>
    </row>
    <row r="144" spans="1:16" ht="24.95" customHeight="1" x14ac:dyDescent="0.2">
      <c r="A144" s="11" t="s">
        <v>298</v>
      </c>
      <c r="B144" s="102">
        <v>37561</v>
      </c>
      <c r="C144" s="169" t="s">
        <v>284</v>
      </c>
      <c r="D144" s="169" t="s">
        <v>284</v>
      </c>
      <c r="E144" s="169" t="s">
        <v>284</v>
      </c>
      <c r="F144" s="169" t="s">
        <v>284</v>
      </c>
      <c r="G144" s="169" t="s">
        <v>284</v>
      </c>
      <c r="H144" s="169" t="s">
        <v>284</v>
      </c>
      <c r="I144" s="169" t="s">
        <v>284</v>
      </c>
      <c r="J144" s="169" t="s">
        <v>284</v>
      </c>
      <c r="K144" s="27" t="s">
        <v>12</v>
      </c>
      <c r="L144" s="44">
        <v>6</v>
      </c>
      <c r="M144" s="88">
        <v>483.7</v>
      </c>
      <c r="N144" s="4">
        <f t="shared" si="21"/>
        <v>624.30999999999995</v>
      </c>
      <c r="O144" s="40">
        <f t="shared" si="22"/>
        <v>3745.86</v>
      </c>
      <c r="P144" s="67">
        <f t="shared" si="27"/>
        <v>0.16785941226396409</v>
      </c>
    </row>
    <row r="145" spans="1:16" ht="24.95" customHeight="1" x14ac:dyDescent="0.2">
      <c r="A145" s="11" t="s">
        <v>313</v>
      </c>
      <c r="B145" s="115">
        <v>97261</v>
      </c>
      <c r="C145" s="169" t="s">
        <v>294</v>
      </c>
      <c r="D145" s="169" t="s">
        <v>284</v>
      </c>
      <c r="E145" s="169" t="s">
        <v>284</v>
      </c>
      <c r="F145" s="169" t="s">
        <v>284</v>
      </c>
      <c r="G145" s="169" t="s">
        <v>284</v>
      </c>
      <c r="H145" s="169" t="s">
        <v>284</v>
      </c>
      <c r="I145" s="169" t="s">
        <v>284</v>
      </c>
      <c r="J145" s="169" t="s">
        <v>284</v>
      </c>
      <c r="K145" s="27" t="s">
        <v>281</v>
      </c>
      <c r="L145" s="44">
        <v>0.30000000000000004</v>
      </c>
      <c r="M145" s="88">
        <v>93.12</v>
      </c>
      <c r="N145" s="4">
        <f t="shared" si="21"/>
        <v>120.18</v>
      </c>
      <c r="O145" s="40">
        <f t="shared" si="22"/>
        <v>36.049999999999997</v>
      </c>
      <c r="P145" s="67">
        <f t="shared" ref="P145" si="28">O145/$O$140</f>
        <v>1.6154719642794725E-3</v>
      </c>
    </row>
    <row r="146" spans="1:16" ht="27.75" customHeight="1" thickBot="1" x14ac:dyDescent="0.25">
      <c r="A146" s="11" t="s">
        <v>314</v>
      </c>
      <c r="B146" s="125">
        <v>3</v>
      </c>
      <c r="C146" s="169" t="s">
        <v>299</v>
      </c>
      <c r="D146" s="169" t="s">
        <v>284</v>
      </c>
      <c r="E146" s="169" t="s">
        <v>284</v>
      </c>
      <c r="F146" s="169" t="s">
        <v>284</v>
      </c>
      <c r="G146" s="169" t="s">
        <v>284</v>
      </c>
      <c r="H146" s="169" t="s">
        <v>284</v>
      </c>
      <c r="I146" s="169" t="s">
        <v>284</v>
      </c>
      <c r="J146" s="169" t="s">
        <v>284</v>
      </c>
      <c r="K146" s="27" t="s">
        <v>87</v>
      </c>
      <c r="L146" s="44">
        <v>408</v>
      </c>
      <c r="M146" s="88">
        <v>9</v>
      </c>
      <c r="N146" s="4">
        <f t="shared" si="21"/>
        <v>11.61</v>
      </c>
      <c r="O146" s="40">
        <f t="shared" si="22"/>
        <v>4736.88</v>
      </c>
      <c r="P146" s="67">
        <f t="shared" ref="P146" si="29">O146/$O$140</f>
        <v>0.21226898302790981</v>
      </c>
    </row>
    <row r="147" spans="1:16" ht="13.5" thickBot="1" x14ac:dyDescent="0.25">
      <c r="A147" s="17"/>
      <c r="B147" s="5"/>
      <c r="C147" s="18"/>
      <c r="D147" s="18"/>
      <c r="E147" s="18"/>
      <c r="F147" s="18"/>
      <c r="G147" s="18"/>
      <c r="H147" s="34"/>
      <c r="I147" s="35"/>
      <c r="J147" s="35"/>
      <c r="K147" s="170" t="s">
        <v>78</v>
      </c>
      <c r="L147" s="171"/>
      <c r="M147" s="171"/>
      <c r="N147" s="172"/>
      <c r="O147" s="194">
        <f>O8</f>
        <v>623787.69999999995</v>
      </c>
      <c r="P147" s="195"/>
    </row>
    <row r="148" spans="1:16" ht="24.95" customHeight="1" x14ac:dyDescent="0.2">
      <c r="A148" s="17"/>
      <c r="B148" s="5"/>
      <c r="C148" s="18"/>
      <c r="D148" s="18"/>
      <c r="E148" s="18"/>
      <c r="F148" s="18"/>
      <c r="G148" s="18"/>
      <c r="H148" s="19"/>
      <c r="I148" s="19"/>
      <c r="J148" s="19"/>
      <c r="K148" s="20"/>
      <c r="L148" s="56"/>
      <c r="M148" s="57"/>
      <c r="N148" s="56"/>
      <c r="O148" s="58"/>
      <c r="P148" s="72"/>
    </row>
    <row r="149" spans="1:16" ht="24.95" customHeight="1" thickBot="1" x14ac:dyDescent="0.25">
      <c r="A149" s="17"/>
      <c r="B149" s="5"/>
      <c r="C149" s="18"/>
      <c r="D149" s="18"/>
      <c r="E149" s="18"/>
      <c r="F149" s="162"/>
      <c r="G149" s="162"/>
      <c r="H149" s="162"/>
      <c r="I149" s="162"/>
      <c r="J149" s="162"/>
      <c r="K149" s="162"/>
      <c r="L149" s="162"/>
      <c r="M149" s="59"/>
      <c r="N149" s="60"/>
      <c r="O149" s="59"/>
      <c r="P149" s="63"/>
    </row>
    <row r="150" spans="1:16" ht="24.95" customHeight="1" x14ac:dyDescent="0.2">
      <c r="A150" s="17"/>
      <c r="B150" s="5"/>
      <c r="C150" s="18"/>
      <c r="D150" s="18"/>
      <c r="E150" s="18"/>
      <c r="F150" s="160" t="s">
        <v>79</v>
      </c>
      <c r="G150" s="160"/>
      <c r="H150" s="160"/>
      <c r="I150" s="160"/>
      <c r="J150" s="160"/>
      <c r="K150" s="160"/>
      <c r="L150" s="160"/>
      <c r="M150" s="59"/>
      <c r="N150" s="60"/>
      <c r="O150" s="59"/>
      <c r="P150" s="63"/>
    </row>
    <row r="151" spans="1:16" s="79" customFormat="1" ht="24.95" customHeight="1" thickBot="1" x14ac:dyDescent="0.25">
      <c r="A151" s="28"/>
      <c r="B151" s="29"/>
      <c r="C151" s="30"/>
      <c r="D151" s="30"/>
      <c r="E151" s="30"/>
      <c r="F151" s="161"/>
      <c r="G151" s="161"/>
      <c r="H151" s="161"/>
      <c r="I151" s="161"/>
      <c r="J151" s="161"/>
      <c r="K151" s="161"/>
      <c r="L151" s="161"/>
      <c r="M151" s="61"/>
      <c r="N151" s="62"/>
      <c r="O151" s="61"/>
      <c r="P151" s="73"/>
    </row>
    <row r="153" spans="1:16" ht="24.95" customHeight="1" x14ac:dyDescent="0.2">
      <c r="M153" s="83"/>
    </row>
  </sheetData>
  <protectedRanges>
    <protectedRange password="CF7A" sqref="M30:M34 M28 M90:M117 M83:M88 M36:M51 M10:M13 M119:M139 M53:M64 M66:M73 M75:M81 M141:M146 M15:M22" name="Intervalo1_12"/>
  </protectedRanges>
  <mergeCells count="159">
    <mergeCell ref="A1:B5"/>
    <mergeCell ref="C1:P2"/>
    <mergeCell ref="C3:P3"/>
    <mergeCell ref="C5:E5"/>
    <mergeCell ref="F5:G5"/>
    <mergeCell ref="C14:L14"/>
    <mergeCell ref="C16:J16"/>
    <mergeCell ref="C146:J146"/>
    <mergeCell ref="M6:M7"/>
    <mergeCell ref="N6:N7"/>
    <mergeCell ref="O6:O7"/>
    <mergeCell ref="P6:P7"/>
    <mergeCell ref="A6:A7"/>
    <mergeCell ref="B6:B7"/>
    <mergeCell ref="C6:J7"/>
    <mergeCell ref="K6:K7"/>
    <mergeCell ref="L6:L7"/>
    <mergeCell ref="C15:J15"/>
    <mergeCell ref="C17:J17"/>
    <mergeCell ref="C18:J18"/>
    <mergeCell ref="C19:J19"/>
    <mergeCell ref="C10:J10"/>
    <mergeCell ref="C11:J11"/>
    <mergeCell ref="C12:J12"/>
    <mergeCell ref="C13:J13"/>
    <mergeCell ref="C57:J57"/>
    <mergeCell ref="C27:L27"/>
    <mergeCell ref="C28:J28"/>
    <mergeCell ref="C29:L29"/>
    <mergeCell ref="C20:J20"/>
    <mergeCell ref="C21:J21"/>
    <mergeCell ref="C22:J22"/>
    <mergeCell ref="C23:J23"/>
    <mergeCell ref="C24:J24"/>
    <mergeCell ref="C26:J26"/>
    <mergeCell ref="C36:J36"/>
    <mergeCell ref="C34:J34"/>
    <mergeCell ref="C52:L52"/>
    <mergeCell ref="C53:J53"/>
    <mergeCell ref="C54:J54"/>
    <mergeCell ref="C55:J55"/>
    <mergeCell ref="C56:J56"/>
    <mergeCell ref="C30:J30"/>
    <mergeCell ref="C31:J31"/>
    <mergeCell ref="C32:J32"/>
    <mergeCell ref="C33:J33"/>
    <mergeCell ref="C35:L35"/>
    <mergeCell ref="C37:J37"/>
    <mergeCell ref="C38:J38"/>
    <mergeCell ref="C39:J39"/>
    <mergeCell ref="C40:J40"/>
    <mergeCell ref="C41:J41"/>
    <mergeCell ref="C42:J42"/>
    <mergeCell ref="C43:J43"/>
    <mergeCell ref="C44:J44"/>
    <mergeCell ref="C45:J45"/>
    <mergeCell ref="C46:J46"/>
    <mergeCell ref="C71:J71"/>
    <mergeCell ref="C72:J72"/>
    <mergeCell ref="C74:L74"/>
    <mergeCell ref="C75:J75"/>
    <mergeCell ref="C76:J76"/>
    <mergeCell ref="C66:J66"/>
    <mergeCell ref="C67:J67"/>
    <mergeCell ref="C70:J70"/>
    <mergeCell ref="C69:J69"/>
    <mergeCell ref="C77:J77"/>
    <mergeCell ref="C79:J79"/>
    <mergeCell ref="C80:J80"/>
    <mergeCell ref="C82:L82"/>
    <mergeCell ref="C83:J83"/>
    <mergeCell ref="C78:J78"/>
    <mergeCell ref="C84:J84"/>
    <mergeCell ref="C85:J85"/>
    <mergeCell ref="C81:J81"/>
    <mergeCell ref="C97:J97"/>
    <mergeCell ref="C99:J99"/>
    <mergeCell ref="C100:J100"/>
    <mergeCell ref="C91:J91"/>
    <mergeCell ref="C92:J92"/>
    <mergeCell ref="C93:J93"/>
    <mergeCell ref="C94:J94"/>
    <mergeCell ref="C86:J86"/>
    <mergeCell ref="C87:J87"/>
    <mergeCell ref="C89:L89"/>
    <mergeCell ref="C88:J88"/>
    <mergeCell ref="C90:J90"/>
    <mergeCell ref="C113:J113"/>
    <mergeCell ref="C115:J115"/>
    <mergeCell ref="C106:J106"/>
    <mergeCell ref="C107:J107"/>
    <mergeCell ref="C109:J109"/>
    <mergeCell ref="C110:J110"/>
    <mergeCell ref="C112:J112"/>
    <mergeCell ref="C114:J114"/>
    <mergeCell ref="C101:J101"/>
    <mergeCell ref="C102:J102"/>
    <mergeCell ref="C103:J103"/>
    <mergeCell ref="C128:J128"/>
    <mergeCell ref="O147:P147"/>
    <mergeCell ref="C135:J135"/>
    <mergeCell ref="C136:J136"/>
    <mergeCell ref="C145:J145"/>
    <mergeCell ref="C130:J130"/>
    <mergeCell ref="C131:J131"/>
    <mergeCell ref="C132:J132"/>
    <mergeCell ref="C133:J133"/>
    <mergeCell ref="C134:J134"/>
    <mergeCell ref="C142:J142"/>
    <mergeCell ref="C139:J139"/>
    <mergeCell ref="C141:J141"/>
    <mergeCell ref="C119:J119"/>
    <mergeCell ref="C9:L9"/>
    <mergeCell ref="C4:P4"/>
    <mergeCell ref="H5:M5"/>
    <mergeCell ref="C137:J137"/>
    <mergeCell ref="C138:J138"/>
    <mergeCell ref="A8:N8"/>
    <mergeCell ref="C62:J62"/>
    <mergeCell ref="C73:J73"/>
    <mergeCell ref="C95:J95"/>
    <mergeCell ref="C96:J96"/>
    <mergeCell ref="C98:J98"/>
    <mergeCell ref="C104:J104"/>
    <mergeCell ref="C105:J105"/>
    <mergeCell ref="C108:J108"/>
    <mergeCell ref="C111:J111"/>
    <mergeCell ref="C58:J58"/>
    <mergeCell ref="C59:J59"/>
    <mergeCell ref="C60:J60"/>
    <mergeCell ref="C61:J61"/>
    <mergeCell ref="C63:J63"/>
    <mergeCell ref="C64:J64"/>
    <mergeCell ref="C68:J68"/>
    <mergeCell ref="C127:J127"/>
    <mergeCell ref="C25:J25"/>
    <mergeCell ref="C47:J47"/>
    <mergeCell ref="C48:J48"/>
    <mergeCell ref="C51:J51"/>
    <mergeCell ref="C49:J49"/>
    <mergeCell ref="C50:J50"/>
    <mergeCell ref="F150:L151"/>
    <mergeCell ref="F149:L149"/>
    <mergeCell ref="C140:L140"/>
    <mergeCell ref="C65:L65"/>
    <mergeCell ref="C143:J143"/>
    <mergeCell ref="C144:J144"/>
    <mergeCell ref="K147:N147"/>
    <mergeCell ref="C129:J129"/>
    <mergeCell ref="C124:J124"/>
    <mergeCell ref="C125:J125"/>
    <mergeCell ref="C126:J126"/>
    <mergeCell ref="C120:J120"/>
    <mergeCell ref="C121:J121"/>
    <mergeCell ref="C122:J122"/>
    <mergeCell ref="C123:J123"/>
    <mergeCell ref="C116:J116"/>
    <mergeCell ref="C117:J117"/>
    <mergeCell ref="C118:L118"/>
  </mergeCells>
  <phoneticPr fontId="13" type="noConversion"/>
  <dataValidations count="1">
    <dataValidation type="decimal" operator="greaterThan" allowBlank="1" showErrorMessage="1" errorTitle="numero" error="Não é permitido digitar texto ou números com ponto." sqref="L141:L146 L83:L88 L30:L34 L28 L66:L73 L53:L64 L36:L51 L75:L81 L90:L117 L119:L139 L15:L26" xr:uid="{13D4E35E-5D12-4615-B12E-C0755DE87B75}">
      <formula1>0</formula1>
      <formula2>0</formula2>
    </dataValidation>
  </dataValidations>
  <pageMargins left="0.25" right="0.25" top="0.75" bottom="0.75" header="0.3" footer="0.3"/>
  <pageSetup paperSize="9" scale="6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5711A-1669-4C0B-A87F-B6CD7DB8ECFD}">
  <sheetPr>
    <pageSetUpPr fitToPage="1"/>
  </sheetPr>
  <dimension ref="A1:S25"/>
  <sheetViews>
    <sheetView zoomScale="110" zoomScaleNormal="110" zoomScaleSheetLayoutView="100" workbookViewId="0">
      <selection activeCell="M24" sqref="M24"/>
    </sheetView>
  </sheetViews>
  <sheetFormatPr defaultRowHeight="24.95" customHeight="1" x14ac:dyDescent="0.2"/>
  <cols>
    <col min="1" max="1" width="8.7109375" style="77" bestFit="1" customWidth="1"/>
    <col min="2" max="4" width="7.7109375" style="77" customWidth="1"/>
    <col min="5" max="5" width="8.28515625" style="77" customWidth="1"/>
    <col min="6" max="6" width="6.28515625" style="77" customWidth="1"/>
    <col min="7" max="7" width="12.85546875" style="77" bestFit="1" customWidth="1"/>
    <col min="8" max="8" width="14.28515625" style="82" bestFit="1" customWidth="1"/>
    <col min="9" max="18" width="14.28515625" style="82" customWidth="1"/>
    <col min="19" max="19" width="13.5703125" style="77" bestFit="1" customWidth="1"/>
    <col min="20" max="16384" width="9.140625" style="77"/>
  </cols>
  <sheetData>
    <row r="1" spans="1:18" s="85" customFormat="1" ht="27.6" customHeight="1" x14ac:dyDescent="0.25">
      <c r="A1" s="220"/>
      <c r="B1" s="227" t="s">
        <v>81</v>
      </c>
      <c r="C1" s="228"/>
      <c r="D1" s="228"/>
      <c r="E1" s="228"/>
      <c r="F1" s="228"/>
      <c r="G1" s="228"/>
      <c r="H1" s="228"/>
      <c r="I1" s="228"/>
      <c r="J1" s="228"/>
      <c r="K1" s="228"/>
      <c r="L1" s="228"/>
      <c r="M1" s="228"/>
      <c r="N1" s="228"/>
      <c r="O1" s="228"/>
      <c r="P1" s="228"/>
      <c r="Q1" s="228"/>
      <c r="R1" s="229"/>
    </row>
    <row r="2" spans="1:18" s="85" customFormat="1" ht="27.6" customHeight="1" thickBot="1" x14ac:dyDescent="0.3">
      <c r="A2" s="222"/>
      <c r="B2" s="230"/>
      <c r="C2" s="231"/>
      <c r="D2" s="231"/>
      <c r="E2" s="231"/>
      <c r="F2" s="231"/>
      <c r="G2" s="231"/>
      <c r="H2" s="231"/>
      <c r="I2" s="231"/>
      <c r="J2" s="231"/>
      <c r="K2" s="231"/>
      <c r="L2" s="231"/>
      <c r="M2" s="231"/>
      <c r="N2" s="231"/>
      <c r="O2" s="231"/>
      <c r="P2" s="231"/>
      <c r="Q2" s="231"/>
      <c r="R2" s="232"/>
    </row>
    <row r="3" spans="1:18" s="85" customFormat="1" ht="27.6" customHeight="1" thickBot="1" x14ac:dyDescent="0.3">
      <c r="A3" s="222"/>
      <c r="B3" s="233" t="s">
        <v>238</v>
      </c>
      <c r="C3" s="234"/>
      <c r="D3" s="234"/>
      <c r="E3" s="234"/>
      <c r="F3" s="234"/>
      <c r="G3" s="234"/>
      <c r="H3" s="235"/>
      <c r="I3" s="235"/>
      <c r="J3" s="235"/>
      <c r="K3" s="235"/>
      <c r="L3" s="235"/>
      <c r="M3" s="235"/>
      <c r="N3" s="235"/>
      <c r="O3" s="235"/>
      <c r="P3" s="235"/>
      <c r="Q3" s="235"/>
      <c r="R3" s="236"/>
    </row>
    <row r="4" spans="1:18" s="85" customFormat="1" ht="27.6" customHeight="1" thickBot="1" x14ac:dyDescent="0.3">
      <c r="A4" s="222"/>
      <c r="B4" s="181" t="s">
        <v>239</v>
      </c>
      <c r="C4" s="182"/>
      <c r="D4" s="182"/>
      <c r="E4" s="182"/>
      <c r="F4" s="182"/>
      <c r="G4" s="182"/>
      <c r="H4" s="182"/>
      <c r="I4" s="182"/>
      <c r="J4" s="182"/>
      <c r="K4" s="182"/>
      <c r="L4" s="182"/>
      <c r="M4" s="182"/>
      <c r="N4" s="182"/>
      <c r="O4" s="182"/>
      <c r="P4" s="182"/>
      <c r="Q4" s="182"/>
      <c r="R4" s="183"/>
    </row>
    <row r="5" spans="1:18" s="85" customFormat="1" ht="27.6" customHeight="1" thickBot="1" x14ac:dyDescent="0.3">
      <c r="A5" s="225"/>
      <c r="B5" s="237" t="s">
        <v>240</v>
      </c>
      <c r="C5" s="238"/>
      <c r="D5" s="239"/>
      <c r="E5" s="240">
        <v>44348</v>
      </c>
      <c r="F5" s="241"/>
      <c r="G5" s="132"/>
      <c r="H5" s="87">
        <v>29</v>
      </c>
      <c r="I5" s="275"/>
      <c r="J5" s="276"/>
      <c r="K5" s="276"/>
      <c r="L5" s="276"/>
      <c r="M5" s="276"/>
      <c r="N5" s="276"/>
      <c r="O5" s="276"/>
      <c r="P5" s="276"/>
      <c r="Q5" s="276"/>
      <c r="R5" s="277"/>
    </row>
    <row r="6" spans="1:18" ht="12.75" customHeight="1" x14ac:dyDescent="0.2">
      <c r="A6" s="253" t="s">
        <v>1</v>
      </c>
      <c r="B6" s="255" t="s">
        <v>3</v>
      </c>
      <c r="C6" s="256"/>
      <c r="D6" s="256"/>
      <c r="E6" s="256"/>
      <c r="F6" s="256"/>
      <c r="G6" s="256"/>
      <c r="H6" s="249" t="s">
        <v>7</v>
      </c>
      <c r="I6" s="273" t="s">
        <v>286</v>
      </c>
      <c r="J6" s="274"/>
      <c r="K6" s="273" t="s">
        <v>288</v>
      </c>
      <c r="L6" s="274"/>
      <c r="M6" s="273" t="s">
        <v>289</v>
      </c>
      <c r="N6" s="274"/>
      <c r="O6" s="273" t="s">
        <v>290</v>
      </c>
      <c r="P6" s="274"/>
      <c r="Q6" s="273" t="s">
        <v>291</v>
      </c>
      <c r="R6" s="274"/>
    </row>
    <row r="7" spans="1:18" ht="13.5" thickBot="1" x14ac:dyDescent="0.25">
      <c r="A7" s="254"/>
      <c r="B7" s="258"/>
      <c r="C7" s="259"/>
      <c r="D7" s="259"/>
      <c r="E7" s="259"/>
      <c r="F7" s="259"/>
      <c r="G7" s="259"/>
      <c r="H7" s="250"/>
      <c r="I7" s="117" t="s">
        <v>8</v>
      </c>
      <c r="J7" s="117" t="s">
        <v>287</v>
      </c>
      <c r="K7" s="117" t="s">
        <v>8</v>
      </c>
      <c r="L7" s="117" t="s">
        <v>287</v>
      </c>
      <c r="M7" s="117" t="s">
        <v>8</v>
      </c>
      <c r="N7" s="117" t="s">
        <v>287</v>
      </c>
      <c r="O7" s="117" t="s">
        <v>8</v>
      </c>
      <c r="P7" s="117" t="s">
        <v>287</v>
      </c>
      <c r="Q7" s="117" t="s">
        <v>8</v>
      </c>
      <c r="R7" s="117" t="s">
        <v>287</v>
      </c>
    </row>
    <row r="8" spans="1:18" ht="13.5" customHeight="1" thickBot="1" x14ac:dyDescent="0.25">
      <c r="A8" s="187" t="s">
        <v>275</v>
      </c>
      <c r="B8" s="265"/>
      <c r="C8" s="265"/>
      <c r="D8" s="265"/>
      <c r="E8" s="265"/>
      <c r="F8" s="265"/>
      <c r="G8" s="265"/>
      <c r="H8" s="37">
        <f>H21</f>
        <v>623787.69999999995</v>
      </c>
      <c r="I8" s="133"/>
      <c r="J8" s="133"/>
      <c r="K8" s="133"/>
      <c r="L8" s="133"/>
      <c r="M8" s="133"/>
      <c r="N8" s="133"/>
      <c r="O8" s="133"/>
      <c r="P8" s="133"/>
      <c r="Q8" s="133"/>
      <c r="R8" s="133"/>
    </row>
    <row r="9" spans="1:18" s="78" customFormat="1" ht="12.75" customHeight="1" x14ac:dyDescent="0.2">
      <c r="A9" s="135">
        <v>1</v>
      </c>
      <c r="B9" s="264" t="s">
        <v>9</v>
      </c>
      <c r="C9" s="264"/>
      <c r="D9" s="264"/>
      <c r="E9" s="264"/>
      <c r="F9" s="264"/>
      <c r="G9" s="264"/>
      <c r="H9" s="136">
        <f>'Final '!O9</f>
        <v>7529.38</v>
      </c>
      <c r="I9" s="144">
        <v>1</v>
      </c>
      <c r="J9" s="137">
        <f>I9*H9</f>
        <v>7529.38</v>
      </c>
      <c r="K9" s="144"/>
      <c r="L9" s="137">
        <f>K9*H9</f>
        <v>0</v>
      </c>
      <c r="M9" s="144"/>
      <c r="N9" s="137">
        <f>M9*H9</f>
        <v>0</v>
      </c>
      <c r="O9" s="144"/>
      <c r="P9" s="137">
        <f>O9*H9</f>
        <v>0</v>
      </c>
      <c r="Q9" s="144"/>
      <c r="R9" s="137">
        <f>Q9*H9</f>
        <v>0</v>
      </c>
    </row>
    <row r="10" spans="1:18" s="78" customFormat="1" ht="12.75" customHeight="1" x14ac:dyDescent="0.2">
      <c r="A10" s="138">
        <v>2</v>
      </c>
      <c r="B10" s="268" t="s">
        <v>293</v>
      </c>
      <c r="C10" s="269"/>
      <c r="D10" s="269"/>
      <c r="E10" s="269"/>
      <c r="F10" s="269"/>
      <c r="G10" s="269"/>
      <c r="H10" s="139">
        <f>'Final '!O14</f>
        <v>196273.70999999996</v>
      </c>
      <c r="I10" s="145">
        <v>0.5</v>
      </c>
      <c r="J10" s="137">
        <f t="shared" ref="J10:J20" si="0">I10*H10</f>
        <v>98136.854999999981</v>
      </c>
      <c r="K10" s="145">
        <v>0.5</v>
      </c>
      <c r="L10" s="137">
        <f t="shared" ref="L10:L20" si="1">K10*H10</f>
        <v>98136.854999999981</v>
      </c>
      <c r="M10" s="145"/>
      <c r="N10" s="137">
        <f t="shared" ref="N10:N20" si="2">M10*H10</f>
        <v>0</v>
      </c>
      <c r="O10" s="145"/>
      <c r="P10" s="137">
        <f t="shared" ref="P10:P20" si="3">O10*H10</f>
        <v>0</v>
      </c>
      <c r="Q10" s="145"/>
      <c r="R10" s="137">
        <f t="shared" ref="R10:R20" si="4">Q10*H10</f>
        <v>0</v>
      </c>
    </row>
    <row r="11" spans="1:18" s="78" customFormat="1" ht="12.75" customHeight="1" x14ac:dyDescent="0.2">
      <c r="A11" s="135">
        <v>3</v>
      </c>
      <c r="B11" s="264" t="s">
        <v>29</v>
      </c>
      <c r="C11" s="264"/>
      <c r="D11" s="264"/>
      <c r="E11" s="264"/>
      <c r="F11" s="264"/>
      <c r="G11" s="264"/>
      <c r="H11" s="140">
        <f>'Final '!O27</f>
        <v>2880.28</v>
      </c>
      <c r="I11" s="146">
        <v>0.5</v>
      </c>
      <c r="J11" s="137">
        <f t="shared" si="0"/>
        <v>1440.14</v>
      </c>
      <c r="K11" s="146">
        <v>0.5</v>
      </c>
      <c r="L11" s="137">
        <f t="shared" si="1"/>
        <v>1440.14</v>
      </c>
      <c r="M11" s="146"/>
      <c r="N11" s="137">
        <f t="shared" si="2"/>
        <v>0</v>
      </c>
      <c r="O11" s="146"/>
      <c r="P11" s="137">
        <f t="shared" si="3"/>
        <v>0</v>
      </c>
      <c r="Q11" s="146"/>
      <c r="R11" s="137">
        <f t="shared" si="4"/>
        <v>0</v>
      </c>
    </row>
    <row r="12" spans="1:18" s="78" customFormat="1" ht="12.75" customHeight="1" x14ac:dyDescent="0.2">
      <c r="A12" s="138">
        <v>4</v>
      </c>
      <c r="B12" s="264" t="s">
        <v>32</v>
      </c>
      <c r="C12" s="264"/>
      <c r="D12" s="264"/>
      <c r="E12" s="264"/>
      <c r="F12" s="264"/>
      <c r="G12" s="264"/>
      <c r="H12" s="139">
        <f>'Final '!O29</f>
        <v>52955.17</v>
      </c>
      <c r="I12" s="145"/>
      <c r="J12" s="137">
        <f t="shared" si="0"/>
        <v>0</v>
      </c>
      <c r="K12" s="145">
        <v>0.5</v>
      </c>
      <c r="L12" s="137">
        <f t="shared" si="1"/>
        <v>26477.584999999999</v>
      </c>
      <c r="M12" s="145">
        <v>0.5</v>
      </c>
      <c r="N12" s="137">
        <f t="shared" si="2"/>
        <v>26477.584999999999</v>
      </c>
      <c r="O12" s="145"/>
      <c r="P12" s="137">
        <f t="shared" si="3"/>
        <v>0</v>
      </c>
      <c r="Q12" s="145"/>
      <c r="R12" s="137">
        <f t="shared" si="4"/>
        <v>0</v>
      </c>
    </row>
    <row r="13" spans="1:18" s="78" customFormat="1" ht="12.75" customHeight="1" x14ac:dyDescent="0.2">
      <c r="A13" s="138">
        <v>5</v>
      </c>
      <c r="B13" s="266" t="s">
        <v>76</v>
      </c>
      <c r="C13" s="267"/>
      <c r="D13" s="267"/>
      <c r="E13" s="267"/>
      <c r="F13" s="267"/>
      <c r="G13" s="267"/>
      <c r="H13" s="139">
        <f>'Final '!O35</f>
        <v>128177.19999999998</v>
      </c>
      <c r="I13" s="145"/>
      <c r="J13" s="137">
        <f t="shared" si="0"/>
        <v>0</v>
      </c>
      <c r="K13" s="145"/>
      <c r="L13" s="137">
        <f t="shared" si="1"/>
        <v>0</v>
      </c>
      <c r="M13" s="145">
        <v>0.25</v>
      </c>
      <c r="N13" s="137">
        <f t="shared" si="2"/>
        <v>32044.299999999996</v>
      </c>
      <c r="O13" s="145">
        <v>0.25</v>
      </c>
      <c r="P13" s="137">
        <f t="shared" si="3"/>
        <v>32044.299999999996</v>
      </c>
      <c r="Q13" s="145">
        <v>0.5</v>
      </c>
      <c r="R13" s="137">
        <f t="shared" si="4"/>
        <v>64088.599999999991</v>
      </c>
    </row>
    <row r="14" spans="1:18" s="78" customFormat="1" ht="12.75" x14ac:dyDescent="0.2">
      <c r="A14" s="138">
        <v>6</v>
      </c>
      <c r="B14" s="264" t="s">
        <v>39</v>
      </c>
      <c r="C14" s="264"/>
      <c r="D14" s="264"/>
      <c r="E14" s="264"/>
      <c r="F14" s="264"/>
      <c r="G14" s="264"/>
      <c r="H14" s="139">
        <f>'Final '!O52</f>
        <v>43769.960000000006</v>
      </c>
      <c r="I14" s="145"/>
      <c r="J14" s="137">
        <f t="shared" si="0"/>
        <v>0</v>
      </c>
      <c r="K14" s="145">
        <v>0.3</v>
      </c>
      <c r="L14" s="137">
        <f t="shared" si="1"/>
        <v>13130.988000000001</v>
      </c>
      <c r="M14" s="145">
        <v>0.3</v>
      </c>
      <c r="N14" s="137">
        <f t="shared" si="2"/>
        <v>13130.988000000001</v>
      </c>
      <c r="O14" s="145">
        <v>0.3</v>
      </c>
      <c r="P14" s="137">
        <f t="shared" si="3"/>
        <v>13130.988000000001</v>
      </c>
      <c r="Q14" s="145">
        <v>0.1</v>
      </c>
      <c r="R14" s="137">
        <f t="shared" si="4"/>
        <v>4376.996000000001</v>
      </c>
    </row>
    <row r="15" spans="1:18" s="78" customFormat="1" ht="12.75" customHeight="1" x14ac:dyDescent="0.2">
      <c r="A15" s="138">
        <v>7</v>
      </c>
      <c r="B15" s="264" t="s">
        <v>46</v>
      </c>
      <c r="C15" s="264"/>
      <c r="D15" s="264"/>
      <c r="E15" s="264"/>
      <c r="F15" s="264"/>
      <c r="G15" s="264"/>
      <c r="H15" s="139">
        <f>'Final '!O65</f>
        <v>41173.11</v>
      </c>
      <c r="I15" s="145"/>
      <c r="J15" s="137">
        <f t="shared" si="0"/>
        <v>0</v>
      </c>
      <c r="K15" s="145"/>
      <c r="L15" s="137">
        <f t="shared" si="1"/>
        <v>0</v>
      </c>
      <c r="M15" s="145">
        <v>0.5</v>
      </c>
      <c r="N15" s="137">
        <f t="shared" si="2"/>
        <v>20586.555</v>
      </c>
      <c r="O15" s="145">
        <v>0.5</v>
      </c>
      <c r="P15" s="137">
        <f t="shared" si="3"/>
        <v>20586.555</v>
      </c>
      <c r="Q15" s="145"/>
      <c r="R15" s="137">
        <f t="shared" si="4"/>
        <v>0</v>
      </c>
    </row>
    <row r="16" spans="1:18" s="78" customFormat="1" ht="12.75" customHeight="1" x14ac:dyDescent="0.2">
      <c r="A16" s="138">
        <v>8</v>
      </c>
      <c r="B16" s="264" t="s">
        <v>54</v>
      </c>
      <c r="C16" s="264"/>
      <c r="D16" s="264"/>
      <c r="E16" s="264"/>
      <c r="F16" s="264"/>
      <c r="G16" s="264"/>
      <c r="H16" s="139">
        <f>'Final '!O74</f>
        <v>47224.740000000005</v>
      </c>
      <c r="I16" s="145"/>
      <c r="J16" s="137">
        <f t="shared" si="0"/>
        <v>0</v>
      </c>
      <c r="K16" s="145"/>
      <c r="L16" s="137">
        <f t="shared" si="1"/>
        <v>0</v>
      </c>
      <c r="M16" s="145">
        <v>0.5</v>
      </c>
      <c r="N16" s="137">
        <f t="shared" si="2"/>
        <v>23612.370000000003</v>
      </c>
      <c r="O16" s="145">
        <v>0.5</v>
      </c>
      <c r="P16" s="137">
        <f t="shared" si="3"/>
        <v>23612.370000000003</v>
      </c>
      <c r="Q16" s="145"/>
      <c r="R16" s="137">
        <f t="shared" si="4"/>
        <v>0</v>
      </c>
    </row>
    <row r="17" spans="1:19" s="78" customFormat="1" ht="12.75" customHeight="1" x14ac:dyDescent="0.2">
      <c r="A17" s="138">
        <v>9</v>
      </c>
      <c r="B17" s="271" t="s">
        <v>61</v>
      </c>
      <c r="C17" s="272"/>
      <c r="D17" s="272"/>
      <c r="E17" s="272"/>
      <c r="F17" s="272"/>
      <c r="G17" s="272"/>
      <c r="H17" s="139">
        <f>'Final '!O82</f>
        <v>35047.520000000004</v>
      </c>
      <c r="I17" s="145"/>
      <c r="J17" s="137">
        <f t="shared" si="0"/>
        <v>0</v>
      </c>
      <c r="K17" s="145"/>
      <c r="L17" s="137">
        <f t="shared" si="1"/>
        <v>0</v>
      </c>
      <c r="M17" s="145"/>
      <c r="N17" s="137">
        <f t="shared" si="2"/>
        <v>0</v>
      </c>
      <c r="O17" s="145"/>
      <c r="P17" s="137">
        <f t="shared" si="3"/>
        <v>0</v>
      </c>
      <c r="Q17" s="145">
        <v>1</v>
      </c>
      <c r="R17" s="137">
        <f t="shared" si="4"/>
        <v>35047.520000000004</v>
      </c>
    </row>
    <row r="18" spans="1:19" s="78" customFormat="1" ht="14.25" customHeight="1" x14ac:dyDescent="0.2">
      <c r="A18" s="138">
        <v>10</v>
      </c>
      <c r="B18" s="271" t="s">
        <v>84</v>
      </c>
      <c r="C18" s="272"/>
      <c r="D18" s="272"/>
      <c r="E18" s="272"/>
      <c r="F18" s="272"/>
      <c r="G18" s="272"/>
      <c r="H18" s="139">
        <f>'Final '!O89</f>
        <v>30642.239999999998</v>
      </c>
      <c r="I18" s="145"/>
      <c r="J18" s="137">
        <f t="shared" si="0"/>
        <v>0</v>
      </c>
      <c r="K18" s="145"/>
      <c r="L18" s="137">
        <f t="shared" si="1"/>
        <v>0</v>
      </c>
      <c r="M18" s="145">
        <v>0.25</v>
      </c>
      <c r="N18" s="137">
        <f t="shared" si="2"/>
        <v>7660.5599999999995</v>
      </c>
      <c r="O18" s="145">
        <v>0.25</v>
      </c>
      <c r="P18" s="137">
        <f t="shared" si="3"/>
        <v>7660.5599999999995</v>
      </c>
      <c r="Q18" s="145">
        <v>0.5</v>
      </c>
      <c r="R18" s="137">
        <f t="shared" si="4"/>
        <v>15321.119999999999</v>
      </c>
    </row>
    <row r="19" spans="1:19" s="78" customFormat="1" ht="12.75" customHeight="1" x14ac:dyDescent="0.2">
      <c r="A19" s="141">
        <v>11</v>
      </c>
      <c r="B19" s="268" t="s">
        <v>89</v>
      </c>
      <c r="C19" s="269"/>
      <c r="D19" s="269"/>
      <c r="E19" s="269"/>
      <c r="F19" s="269"/>
      <c r="G19" s="269"/>
      <c r="H19" s="142">
        <f>'Final '!O118</f>
        <v>15798.93</v>
      </c>
      <c r="I19" s="147"/>
      <c r="J19" s="137">
        <f t="shared" si="0"/>
        <v>0</v>
      </c>
      <c r="K19" s="147">
        <v>0.3</v>
      </c>
      <c r="L19" s="137">
        <f t="shared" si="1"/>
        <v>4739.6790000000001</v>
      </c>
      <c r="M19" s="147">
        <v>0.3</v>
      </c>
      <c r="N19" s="137">
        <f t="shared" si="2"/>
        <v>4739.6790000000001</v>
      </c>
      <c r="O19" s="147">
        <v>0.3</v>
      </c>
      <c r="P19" s="137">
        <f t="shared" si="3"/>
        <v>4739.6790000000001</v>
      </c>
      <c r="Q19" s="147">
        <v>0.1</v>
      </c>
      <c r="R19" s="137">
        <f t="shared" si="4"/>
        <v>1579.893</v>
      </c>
    </row>
    <row r="20" spans="1:19" s="78" customFormat="1" ht="12.75" customHeight="1" thickBot="1" x14ac:dyDescent="0.25">
      <c r="A20" s="141">
        <v>12</v>
      </c>
      <c r="B20" s="268" t="s">
        <v>77</v>
      </c>
      <c r="C20" s="269"/>
      <c r="D20" s="269"/>
      <c r="E20" s="269"/>
      <c r="F20" s="269"/>
      <c r="G20" s="270"/>
      <c r="H20" s="142">
        <f>'Final '!O140</f>
        <v>22315.46</v>
      </c>
      <c r="I20" s="147"/>
      <c r="J20" s="137">
        <f t="shared" si="0"/>
        <v>0</v>
      </c>
      <c r="K20" s="147"/>
      <c r="L20" s="137">
        <f t="shared" si="1"/>
        <v>0</v>
      </c>
      <c r="M20" s="147"/>
      <c r="N20" s="137">
        <f t="shared" si="2"/>
        <v>0</v>
      </c>
      <c r="O20" s="147"/>
      <c r="P20" s="137">
        <f t="shared" si="3"/>
        <v>0</v>
      </c>
      <c r="Q20" s="147">
        <v>1</v>
      </c>
      <c r="R20" s="137">
        <f t="shared" si="4"/>
        <v>22315.46</v>
      </c>
    </row>
    <row r="21" spans="1:19" ht="13.5" customHeight="1" thickBot="1" x14ac:dyDescent="0.25">
      <c r="A21" s="261" t="s">
        <v>285</v>
      </c>
      <c r="B21" s="262"/>
      <c r="C21" s="262"/>
      <c r="D21" s="262"/>
      <c r="E21" s="262"/>
      <c r="F21" s="262"/>
      <c r="G21" s="263"/>
      <c r="H21" s="134">
        <f>SUM(H9:H20)</f>
        <v>623787.69999999995</v>
      </c>
      <c r="I21" s="148">
        <f>J21/H21</f>
        <v>0.17170324935871611</v>
      </c>
      <c r="J21" s="143">
        <f>SUM(J9:J20)</f>
        <v>107106.37499999999</v>
      </c>
      <c r="K21" s="148">
        <f>L21/H21</f>
        <v>0.23072793355816412</v>
      </c>
      <c r="L21" s="143">
        <f>SUM(L9:L20)</f>
        <v>143925.247</v>
      </c>
      <c r="M21" s="148">
        <f>N21/H21</f>
        <v>0.20560206140646889</v>
      </c>
      <c r="N21" s="143">
        <f>SUM(N9:N20)</f>
        <v>128252.03699999998</v>
      </c>
      <c r="O21" s="148">
        <f>P21/H21</f>
        <v>0.1631555928403205</v>
      </c>
      <c r="P21" s="143">
        <f>SUM(P9:P20)</f>
        <v>101774.45199999999</v>
      </c>
      <c r="Q21" s="148">
        <f>R21/H21</f>
        <v>0.22881116283633035</v>
      </c>
      <c r="R21" s="143">
        <f>SUM(R9:R20)</f>
        <v>142729.58899999998</v>
      </c>
      <c r="S21" s="89"/>
    </row>
    <row r="22" spans="1:19" ht="13.5" customHeight="1" thickBot="1" x14ac:dyDescent="0.25">
      <c r="A22" s="261" t="s">
        <v>292</v>
      </c>
      <c r="B22" s="262"/>
      <c r="C22" s="262"/>
      <c r="D22" s="262"/>
      <c r="E22" s="262"/>
      <c r="F22" s="262"/>
      <c r="G22" s="263"/>
      <c r="H22" s="134">
        <f>H21</f>
        <v>623787.69999999995</v>
      </c>
      <c r="I22" s="148">
        <f>J22/H22</f>
        <v>0.17170324935871611</v>
      </c>
      <c r="J22" s="143">
        <f>J21</f>
        <v>107106.37499999999</v>
      </c>
      <c r="K22" s="148">
        <f>L22/J22</f>
        <v>2.3437598555641528</v>
      </c>
      <c r="L22" s="143">
        <f>L21+J22</f>
        <v>251031.62199999997</v>
      </c>
      <c r="M22" s="148">
        <f>N22/L22</f>
        <v>1.5108999255878608</v>
      </c>
      <c r="N22" s="143">
        <f>N21+L22</f>
        <v>379283.65899999999</v>
      </c>
      <c r="O22" s="148">
        <f>P22/N22</f>
        <v>1.2683333425656496</v>
      </c>
      <c r="P22" s="143">
        <f>P21+N22</f>
        <v>481058.11099999998</v>
      </c>
      <c r="Q22" s="148">
        <f>R22/P22</f>
        <v>1.29669926717024</v>
      </c>
      <c r="R22" s="143">
        <f>R21+P22</f>
        <v>623787.69999999995</v>
      </c>
    </row>
    <row r="23" spans="1:19" ht="24.95" customHeight="1" thickBot="1" x14ac:dyDescent="0.25">
      <c r="A23" s="17"/>
      <c r="B23" s="18"/>
      <c r="C23" s="18"/>
      <c r="D23" s="18"/>
      <c r="E23" s="162"/>
      <c r="F23" s="162"/>
      <c r="G23" s="162"/>
      <c r="H23" s="59"/>
      <c r="I23" s="59"/>
      <c r="J23" s="59"/>
      <c r="K23" s="59"/>
      <c r="L23" s="59"/>
      <c r="M23" s="59"/>
      <c r="N23" s="59"/>
      <c r="O23" s="59"/>
      <c r="P23" s="59"/>
      <c r="Q23" s="59"/>
      <c r="R23" s="59"/>
    </row>
    <row r="24" spans="1:19" ht="24.95" customHeight="1" x14ac:dyDescent="0.2">
      <c r="A24" s="17"/>
      <c r="B24" s="18"/>
      <c r="C24" s="18"/>
      <c r="D24" s="18"/>
      <c r="E24" s="160" t="s">
        <v>79</v>
      </c>
      <c r="F24" s="160"/>
      <c r="G24" s="160"/>
      <c r="H24" s="59"/>
      <c r="I24" s="59"/>
      <c r="J24" s="59"/>
      <c r="K24" s="59"/>
      <c r="L24" s="59"/>
      <c r="M24" s="59"/>
      <c r="N24" s="59"/>
      <c r="O24" s="59"/>
      <c r="P24" s="59"/>
      <c r="Q24" s="59"/>
      <c r="R24" s="59"/>
    </row>
    <row r="25" spans="1:19" s="79" customFormat="1" ht="24.95" customHeight="1" thickBot="1" x14ac:dyDescent="0.25">
      <c r="A25" s="28"/>
      <c r="B25" s="30"/>
      <c r="C25" s="30"/>
      <c r="D25" s="30"/>
      <c r="E25" s="161"/>
      <c r="F25" s="161"/>
      <c r="G25" s="161"/>
      <c r="H25" s="61"/>
      <c r="I25" s="61"/>
      <c r="J25" s="61"/>
      <c r="K25" s="61"/>
      <c r="L25" s="61"/>
      <c r="M25" s="61"/>
      <c r="N25" s="61"/>
      <c r="O25" s="61"/>
      <c r="P25" s="61"/>
      <c r="Q25" s="61"/>
      <c r="R25" s="61"/>
    </row>
  </sheetData>
  <mergeCells count="32">
    <mergeCell ref="B10:G10"/>
    <mergeCell ref="H6:H7"/>
    <mergeCell ref="A1:A5"/>
    <mergeCell ref="B1:R2"/>
    <mergeCell ref="B3:R3"/>
    <mergeCell ref="B4:R4"/>
    <mergeCell ref="B5:D5"/>
    <mergeCell ref="E5:F5"/>
    <mergeCell ref="I5:R5"/>
    <mergeCell ref="Q6:R6"/>
    <mergeCell ref="A6:A7"/>
    <mergeCell ref="B6:G7"/>
    <mergeCell ref="K6:L6"/>
    <mergeCell ref="M6:N6"/>
    <mergeCell ref="O6:P6"/>
    <mergeCell ref="I6:J6"/>
    <mergeCell ref="E23:G23"/>
    <mergeCell ref="E24:G25"/>
    <mergeCell ref="A21:G21"/>
    <mergeCell ref="B9:G9"/>
    <mergeCell ref="A8:G8"/>
    <mergeCell ref="B16:G16"/>
    <mergeCell ref="B15:G15"/>
    <mergeCell ref="B14:G14"/>
    <mergeCell ref="B13:G13"/>
    <mergeCell ref="B11:G11"/>
    <mergeCell ref="B12:G12"/>
    <mergeCell ref="A22:G22"/>
    <mergeCell ref="B20:G20"/>
    <mergeCell ref="B19:G19"/>
    <mergeCell ref="B18:G18"/>
    <mergeCell ref="B17:G17"/>
  </mergeCells>
  <pageMargins left="0.25" right="0.25"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Final </vt:lpstr>
      <vt:lpstr>CRONO</vt:lpstr>
      <vt:lpstr>CRONO!Area_de_impressao</vt:lpstr>
      <vt:lpstr>'Final '!Area_de_impressao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Sebben Gaebler</dc:creator>
  <cp:lastModifiedBy>Vinícius André Makiak</cp:lastModifiedBy>
  <cp:lastPrinted>2021-11-03T12:53:49Z</cp:lastPrinted>
  <dcterms:created xsi:type="dcterms:W3CDTF">2020-07-03T16:09:06Z</dcterms:created>
  <dcterms:modified xsi:type="dcterms:W3CDTF">2021-12-01T19:19:00Z</dcterms:modified>
</cp:coreProperties>
</file>